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arlosbautista/Downloads/Tesis/Tesis Carlos Bautista Enero 2022/"/>
    </mc:Choice>
  </mc:AlternateContent>
  <xr:revisionPtr revIDLastSave="0" documentId="13_ncr:1_{636E6838-C2DB-8947-9429-46D60BA4AFF8}" xr6:coauthVersionLast="47" xr6:coauthVersionMax="47" xr10:uidLastSave="{00000000-0000-0000-0000-000000000000}"/>
  <bookViews>
    <workbookView showHorizontalScroll="0" showVerticalScroll="0" xWindow="4260" yWindow="460" windowWidth="22840" windowHeight="16420" xr2:uid="{00000000-000D-0000-FFFF-FFFF00000000}"/>
  </bookViews>
  <sheets>
    <sheet name="Persona jurídica" sheetId="4" r:id="rId1"/>
    <sheet name="Persona natural" sheetId="6" r:id="rId2"/>
    <sheet name="Flujograma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4" l="1"/>
  <c r="M11" i="6"/>
  <c r="H11" i="6"/>
  <c r="I11" i="6" s="1"/>
  <c r="M11" i="4"/>
  <c r="O2" i="6" l="1"/>
  <c r="O3" i="6" s="1"/>
  <c r="O6" i="6" l="1"/>
  <c r="P6" i="6"/>
  <c r="H11" i="4" l="1"/>
  <c r="H13" i="4"/>
  <c r="H26" i="4"/>
  <c r="H42" i="4"/>
  <c r="J33" i="4"/>
  <c r="J34" i="4"/>
  <c r="J35" i="4"/>
  <c r="J36" i="4"/>
  <c r="J37" i="4"/>
  <c r="J38" i="4"/>
  <c r="J32" i="4"/>
  <c r="I43" i="4"/>
  <c r="H43" i="4"/>
  <c r="I42" i="4"/>
  <c r="I41" i="4"/>
  <c r="H41" i="4"/>
  <c r="I40" i="4"/>
  <c r="I27" i="4" s="1"/>
  <c r="H40" i="4"/>
  <c r="H27" i="4" s="1"/>
  <c r="I39" i="4"/>
  <c r="I26" i="4" s="1"/>
  <c r="H31" i="4"/>
  <c r="I31" i="4" s="1"/>
  <c r="H25" i="4"/>
  <c r="I25" i="4" s="1"/>
  <c r="H28" i="4" l="1"/>
  <c r="H29" i="4"/>
  <c r="J43" i="4"/>
  <c r="J42" i="4"/>
  <c r="J26" i="4"/>
  <c r="I28" i="4"/>
  <c r="I29" i="4"/>
  <c r="J29" i="4" s="1"/>
  <c r="J40" i="4"/>
  <c r="J41" i="4"/>
  <c r="J27" i="4"/>
  <c r="J39" i="4"/>
  <c r="J28" i="4" l="1"/>
  <c r="H12" i="4" s="1"/>
  <c r="I11" i="4" l="1"/>
  <c r="O2" i="4"/>
  <c r="O3" i="4" s="1"/>
  <c r="O6" i="4" l="1"/>
  <c r="P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26" authorId="0" shapeId="0" xr:uid="{E2AE7896-B894-4341-8B22-1BB9ED27E266}">
      <text>
        <r>
          <rPr>
            <sz val="10"/>
            <color rgb="FF000000"/>
            <rFont val="Tahoma"/>
            <family val="2"/>
          </rPr>
          <t>No modificar</t>
        </r>
      </text>
    </comment>
    <comment ref="E39" authorId="0" shapeId="0" xr:uid="{81CE23D5-8D77-514B-8679-06ED1FCBD426}">
      <text>
        <r>
          <rPr>
            <sz val="10"/>
            <color rgb="FF000000"/>
            <rFont val="Calibri"/>
            <family val="2"/>
          </rPr>
          <t>Determina los recursos con los que cuenta la empresa para operar si se pagan todos los pasivos a corto plazo.</t>
        </r>
      </text>
    </comment>
    <comment ref="E40" authorId="0" shapeId="0" xr:uid="{5AFC281E-6AF2-8E4A-B5C1-6C23C50ACFD6}">
      <text>
        <r>
          <rPr>
            <sz val="10"/>
            <color rgb="FF000000"/>
            <rFont val="Calibri"/>
            <family val="2"/>
          </rPr>
          <t xml:space="preserve">Mide el nivel de obligaciones que tiene la empresa </t>
        </r>
      </text>
    </comment>
    <comment ref="E41" authorId="0" shapeId="0" xr:uid="{13DE75AF-2807-3646-AFB9-5F40A877A6E9}">
      <text>
        <r>
          <rPr>
            <sz val="10"/>
            <color rgb="FF000000"/>
            <rFont val="Calibri"/>
            <family val="2"/>
          </rPr>
          <t xml:space="preserve">Mide la liquidez de la empresa para cumplir con sus obligaciones financieras, proveedores, empleados, capacidad para renovar su tecnología, para ampliar su capacidad industrial, para adquirir materia prima, etc.
</t>
        </r>
      </text>
    </comment>
    <comment ref="E42" authorId="0" shapeId="0" xr:uid="{C47BE2B9-4C4B-9E44-BCCE-71248550C6D0}">
      <text>
        <r>
          <rPr>
            <sz val="10"/>
            <color rgb="FF000000"/>
            <rFont val="Calibri"/>
            <family val="2"/>
          </rPr>
          <t>Mide la disponibilidad de recursos para cubrir los pasivos a corto plazo</t>
        </r>
      </text>
    </comment>
  </commentList>
</comments>
</file>

<file path=xl/sharedStrings.xml><?xml version="1.0" encoding="utf-8"?>
<sst xmlns="http://schemas.openxmlformats.org/spreadsheetml/2006/main" count="111" uniqueCount="74">
  <si>
    <t>SUBCRITERIO</t>
  </si>
  <si>
    <t>PROMEDIO</t>
  </si>
  <si>
    <t>CAPACIDAD FINANCIERA</t>
  </si>
  <si>
    <t xml:space="preserve">&gt; = al 20% del Activo Corriente </t>
  </si>
  <si>
    <t xml:space="preserve">&lt; = a 60 % </t>
  </si>
  <si>
    <t xml:space="preserve">&gt;=1 y &lt;2 </t>
  </si>
  <si>
    <t>OBSERVACIONES</t>
  </si>
  <si>
    <t>&gt; = a 1,5</t>
  </si>
  <si>
    <t>ESTADO</t>
  </si>
  <si>
    <t>LISTA DE CHEQUEO</t>
  </si>
  <si>
    <t>SISTEMA DE SEGURIDAD Y SALUD EN EL TRABAJO</t>
  </si>
  <si>
    <t>LOGO COMPAÑÍA</t>
  </si>
  <si>
    <t>Código</t>
  </si>
  <si>
    <t>XXXXX</t>
  </si>
  <si>
    <t>Versión</t>
  </si>
  <si>
    <t>V. 01</t>
  </si>
  <si>
    <t>Fecha</t>
  </si>
  <si>
    <t>dd/mmm/aaaa</t>
  </si>
  <si>
    <t>FORMATO EVALUACIÓN INICIAL PROVEEDORES</t>
  </si>
  <si>
    <t>RAZÓN SOCIAL</t>
  </si>
  <si>
    <t>dd/mm/aaaa</t>
  </si>
  <si>
    <t>NIT</t>
  </si>
  <si>
    <t>FECHA EVALUACIÓN:</t>
  </si>
  <si>
    <t>BIENES O SERVICIOS QUE PFRECE</t>
  </si>
  <si>
    <t>CRITERIOS EVALUADOS</t>
  </si>
  <si>
    <t>DOCUMENTAL</t>
  </si>
  <si>
    <t>INDICADORES FINANCIEROS</t>
  </si>
  <si>
    <t>CALIFICACION</t>
  </si>
  <si>
    <t>RESULTADO EVALUACIÓN</t>
  </si>
  <si>
    <t>FECHA DOCUMENTO</t>
  </si>
  <si>
    <t>PUNTOS</t>
  </si>
  <si>
    <t>Activo corriente</t>
  </si>
  <si>
    <t xml:space="preserve">Índice de endeudamiento </t>
  </si>
  <si>
    <t xml:space="preserve">Índice de liquidez </t>
  </si>
  <si>
    <t xml:space="preserve">Prueba ácida </t>
  </si>
  <si>
    <t xml:space="preserve">Capital de trabajo </t>
  </si>
  <si>
    <t>Cámara de comercio</t>
  </si>
  <si>
    <t>Rut</t>
  </si>
  <si>
    <t>Cédula representante legal</t>
  </si>
  <si>
    <t>Certificacion bancaria</t>
  </si>
  <si>
    <t>Certificaciones comerciales (min 2)</t>
  </si>
  <si>
    <t>Otras certificaciones</t>
  </si>
  <si>
    <t>Formato de registro</t>
  </si>
  <si>
    <t>Consulta en listas restrictivas</t>
  </si>
  <si>
    <t>ANÁLISIS DOCUMENTAL
(40%)</t>
  </si>
  <si>
    <t>CAPACIDAD FINANCIERA
(40%)</t>
  </si>
  <si>
    <t>Capital de Trabajo</t>
  </si>
  <si>
    <t>Índice de Endeudamiento</t>
  </si>
  <si>
    <t>Índice de liquidez</t>
  </si>
  <si>
    <t>Prueba ácida</t>
  </si>
  <si>
    <t>Total activo</t>
  </si>
  <si>
    <t>Inventarios</t>
  </si>
  <si>
    <t>Pasivo corriente</t>
  </si>
  <si>
    <t>Total pasivo</t>
  </si>
  <si>
    <t>Ingresos</t>
  </si>
  <si>
    <t>Utilidad neta</t>
  </si>
  <si>
    <t xml:space="preserve">Participacion de utilidad </t>
  </si>
  <si>
    <t>VARIACIÓN</t>
  </si>
  <si>
    <t>DATOS
EE FF</t>
  </si>
  <si>
    <t>CIFRAS E INDICADORES FINANCIEROS</t>
  </si>
  <si>
    <t>ESCALA</t>
  </si>
  <si>
    <t>Certificación arl con calificación mayor a 80%</t>
  </si>
  <si>
    <t>Certificación arl con calificación del 75% al 79%</t>
  </si>
  <si>
    <t>Diligencie estos campos y los indicadores mostrarán el cálculo</t>
  </si>
  <si>
    <t>SISTEMA DE SEGURIDAD Y SALUD EN EL TRABAJO (20%)</t>
  </si>
  <si>
    <t>Certificación experiencia (hoja de vida)</t>
  </si>
  <si>
    <t>Sin sistema de gestión sst o certificación arl con calificación inferior a 75%</t>
  </si>
  <si>
    <t>Grados</t>
  </si>
  <si>
    <t>Procentaje</t>
  </si>
  <si>
    <t>Inicial</t>
  </si>
  <si>
    <t>Final</t>
  </si>
  <si>
    <t>x</t>
  </si>
  <si>
    <t>y</t>
  </si>
  <si>
    <t>INDICADOR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</si>
</sst>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80808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 tint="-0.499984740745262"/>
      <name val="Times New Roman"/>
      <family val="1"/>
    </font>
    <font>
      <sz val="10"/>
      <color rgb="FF000000"/>
      <name val="Tahoma"/>
      <family val="2"/>
    </font>
    <font>
      <sz val="12"/>
      <color theme="0"/>
      <name val="Calibri"/>
      <family val="2"/>
      <scheme val="minor"/>
    </font>
    <font>
      <sz val="12"/>
      <color theme="0"/>
      <name val="Times New Roman"/>
      <family val="1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4" fillId="4" borderId="13" xfId="0" applyFont="1" applyFill="1" applyBorder="1"/>
    <xf numFmtId="0" fontId="5" fillId="4" borderId="13" xfId="0" applyFont="1" applyFill="1" applyBorder="1" applyAlignment="1">
      <alignment horizontal="center"/>
    </xf>
    <xf numFmtId="0" fontId="4" fillId="4" borderId="33" xfId="0" applyFont="1" applyFill="1" applyBorder="1"/>
    <xf numFmtId="0" fontId="5" fillId="4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9" fontId="7" fillId="0" borderId="1" xfId="1" applyFont="1" applyBorder="1" applyAlignment="1">
      <alignment horizontal="center"/>
    </xf>
    <xf numFmtId="9" fontId="7" fillId="0" borderId="1" xfId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9" fontId="7" fillId="0" borderId="3" xfId="1" applyFont="1" applyBorder="1" applyAlignment="1">
      <alignment horizontal="center"/>
    </xf>
    <xf numFmtId="9" fontId="7" fillId="0" borderId="11" xfId="1" applyFont="1" applyBorder="1" applyAlignment="1">
      <alignment horizontal="center"/>
    </xf>
    <xf numFmtId="9" fontId="7" fillId="0" borderId="7" xfId="1" applyFont="1" applyBorder="1" applyAlignment="1">
      <alignment horizontal="center"/>
    </xf>
    <xf numFmtId="165" fontId="7" fillId="3" borderId="28" xfId="0" applyNumberFormat="1" applyFont="1" applyFill="1" applyBorder="1" applyAlignment="1">
      <alignment horizontal="center"/>
    </xf>
    <xf numFmtId="9" fontId="7" fillId="0" borderId="22" xfId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9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9" fontId="11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1" fontId="11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3" xfId="0" applyFont="1" applyBorder="1" applyAlignment="1"/>
    <xf numFmtId="0" fontId="1" fillId="0" borderId="0" xfId="2"/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quotePrefix="1" applyFont="1"/>
  </cellXfs>
  <cellStyles count="3">
    <cellStyle name="Normal" xfId="0" builtinId="0"/>
    <cellStyle name="Normal 2" xfId="2" xr:uid="{D46E808C-15B3-314A-B7AF-2E70083B1F06}"/>
    <cellStyle name="Porcentaje" xfId="1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fgColor auto="1"/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8850126525943E-2"/>
          <c:y val="4.1001827898399984E-2"/>
          <c:w val="0.86718685027563325"/>
          <c:h val="0.9589981721015999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>
                  <a:alpha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E7-5E40-BBC6-8F19A360F818}"/>
              </c:ext>
            </c:extLst>
          </c:dPt>
          <c:dPt>
            <c:idx val="1"/>
            <c:bubble3D val="0"/>
            <c:spPr>
              <a:solidFill>
                <a:srgbClr val="C00000">
                  <a:alpha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E7-5E40-BBC6-8F19A360F818}"/>
              </c:ext>
            </c:extLst>
          </c:dPt>
          <c:dPt>
            <c:idx val="2"/>
            <c:bubble3D val="0"/>
            <c:spPr>
              <a:solidFill>
                <a:srgbClr val="C00000">
                  <a:alpha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E7-5E40-BBC6-8F19A360F818}"/>
              </c:ext>
            </c:extLst>
          </c:dPt>
          <c:dPt>
            <c:idx val="3"/>
            <c:bubble3D val="0"/>
            <c:spPr>
              <a:solidFill>
                <a:srgbClr val="C00000">
                  <a:alpha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9E7-5E40-BBC6-8F19A360F818}"/>
              </c:ext>
            </c:extLst>
          </c:dPt>
          <c:dPt>
            <c:idx val="4"/>
            <c:bubble3D val="0"/>
            <c:spPr>
              <a:solidFill>
                <a:srgbClr val="C00000">
                  <a:alpha val="9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E7-5E40-BBC6-8F19A360F818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9E7-5E40-BBC6-8F19A360F818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E7-5E40-BBC6-8F19A360F818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79E7-5E40-BBC6-8F19A360F818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9E7-5E40-BBC6-8F19A360F818}"/>
              </c:ext>
            </c:extLst>
          </c:dPt>
          <c:dPt>
            <c:idx val="9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9E7-5E40-BBC6-8F19A360F818}"/>
              </c:ext>
            </c:extLst>
          </c:dPt>
          <c:dLbls>
            <c:dLbl>
              <c:idx val="0"/>
              <c:layout>
                <c:manualLayout>
                  <c:x val="-8.4750966988140033E-4"/>
                  <c:y val="1.40005180555647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A0F3DC10-0A1A-5E44-B23B-19720B1FD6D3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9E7-5E40-BBC6-8F19A360F818}"/>
                </c:ext>
              </c:extLst>
            </c:dLbl>
            <c:dLbl>
              <c:idx val="1"/>
              <c:layout>
                <c:manualLayout>
                  <c:x val="-6.6208545432908088E-3"/>
                  <c:y val="3.226603034687091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772E6908-AB68-B141-849D-57B0FD31E4EB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9E7-5E40-BBC6-8F19A360F818}"/>
                </c:ext>
              </c:extLst>
            </c:dLbl>
            <c:dLbl>
              <c:idx val="2"/>
              <c:layout>
                <c:manualLayout>
                  <c:x val="5.5788775826134517E-4"/>
                  <c:y val="-1.97767333496174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76A53D7E-6C24-6642-B997-68DAFDBCD292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9E7-5E40-BBC6-8F19A360F818}"/>
                </c:ext>
              </c:extLst>
            </c:dLbl>
            <c:dLbl>
              <c:idx val="3"/>
              <c:layout>
                <c:manualLayout>
                  <c:x val="-6.946838892620902E-3"/>
                  <c:y val="-1.977673334961710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4394CC5B-0FEE-5D43-A9C6-C2E8197C908B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9E7-5E40-BBC6-8F19A360F818}"/>
                </c:ext>
              </c:extLst>
            </c:dLbl>
            <c:dLbl>
              <c:idx val="4"/>
              <c:layout>
                <c:manualLayout>
                  <c:x val="-6.2068984055357714E-3"/>
                  <c:y val="-6.542319471546788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C9EAF3BC-0AD6-FE49-A71E-716CCB0AA75A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9E7-5E40-BBC6-8F19A360F818}"/>
                </c:ext>
              </c:extLst>
            </c:dLbl>
            <c:dLbl>
              <c:idx val="5"/>
              <c:layout>
                <c:manualLayout>
                  <c:x val="1.9436877920326234E-3"/>
                  <c:y val="-5.9118153097898586E-3"/>
                </c:manualLayout>
              </c:layout>
              <c:tx>
                <c:rich>
                  <a:bodyPr/>
                  <a:lstStyle/>
                  <a:p>
                    <a:fld id="{261B9BE0-8EA8-1547-A627-D85E7BF5CD9D}" type="CELLRANGE">
                      <a:rPr lang="en-US"/>
                      <a:pPr/>
                      <a:t>[CELLRANGE]</a:t>
                    </a:fld>
                    <a:endParaRPr lang="es-ES_trad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9E7-5E40-BBC6-8F19A360F818}"/>
                </c:ext>
              </c:extLst>
            </c:dLbl>
            <c:dLbl>
              <c:idx val="6"/>
              <c:layout>
                <c:manualLayout>
                  <c:x val="9.3543335025160022E-3"/>
                  <c:y val="-5.0778534406630896E-3"/>
                </c:manualLayout>
              </c:layout>
              <c:tx>
                <c:rich>
                  <a:bodyPr/>
                  <a:lstStyle/>
                  <a:p>
                    <a:fld id="{252B7B97-A5C2-5C48-9EF2-AC2C33B89A2A}" type="CELLRANGE">
                      <a:rPr lang="en-US"/>
                      <a:pPr/>
                      <a:t>[CELLRANGE]</a:t>
                    </a:fld>
                    <a:endParaRPr lang="es-ES_trad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9E7-5E40-BBC6-8F19A360F818}"/>
                </c:ext>
              </c:extLst>
            </c:dLbl>
            <c:dLbl>
              <c:idx val="7"/>
              <c:layout>
                <c:manualLayout>
                  <c:x val="9.7243037460585675E-3"/>
                  <c:y val="1.2642292898577579E-4"/>
                </c:manualLayout>
              </c:layout>
              <c:tx>
                <c:rich>
                  <a:bodyPr/>
                  <a:lstStyle/>
                  <a:p>
                    <a:fld id="{891D81CE-0691-6347-9882-581A6B41FE37}" type="CELLRANGE">
                      <a:rPr lang="en-US"/>
                      <a:pPr/>
                      <a:t>[CELLRANGE]</a:t>
                    </a:fld>
                    <a:endParaRPr lang="es-ES_trad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9E7-5E40-BBC6-8F19A360F818}"/>
                </c:ext>
              </c:extLst>
            </c:dLbl>
            <c:dLbl>
              <c:idx val="8"/>
              <c:layout>
                <c:manualLayout>
                  <c:x val="1.8498512177128263E-3"/>
                  <c:y val="-5.639375239894889E-3"/>
                </c:manualLayout>
              </c:layout>
              <c:tx>
                <c:rich>
                  <a:bodyPr/>
                  <a:lstStyle/>
                  <a:p>
                    <a:fld id="{71FE87FB-E861-1B4F-8C22-A6BB70040301}" type="CELLRANGE">
                      <a:rPr lang="en-US"/>
                      <a:pPr/>
                      <a:t>[CELLRANGE]</a:t>
                    </a:fld>
                    <a:endParaRPr lang="es-ES_trad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9E7-5E40-BBC6-8F19A360F81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E7-5E40-BBC6-8F19A360F8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'Persona jurídica'!$M$2:$M$11</c:f>
              <c:numCache>
                <c:formatCode>General</c:formatCode>
                <c:ptCount val="10"/>
                <c:pt idx="0" formatCode="0">
                  <c:v>1</c:v>
                </c:pt>
                <c:pt idx="1">
                  <c:v>1</c:v>
                </c:pt>
                <c:pt idx="2">
                  <c:v>1</c:v>
                </c:pt>
                <c:pt idx="3" formatCode="0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 formatCode="0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'Persona jurídica'!$L$2:$L$11</c15:f>
                <c15:dlblRangeCache>
                  <c:ptCount val="10"/>
                  <c:pt idx="0">
                    <c:v>10%</c:v>
                  </c:pt>
                  <c:pt idx="1">
                    <c:v>20%</c:v>
                  </c:pt>
                  <c:pt idx="2">
                    <c:v>30%</c:v>
                  </c:pt>
                  <c:pt idx="3">
                    <c:v>40%</c:v>
                  </c:pt>
                  <c:pt idx="4">
                    <c:v>50%</c:v>
                  </c:pt>
                  <c:pt idx="5">
                    <c:v>60%</c:v>
                  </c:pt>
                  <c:pt idx="6">
                    <c:v>70%</c:v>
                  </c:pt>
                  <c:pt idx="7">
                    <c:v>80%</c:v>
                  </c:pt>
                  <c:pt idx="8">
                    <c:v>90%</c:v>
                  </c:pt>
                  <c:pt idx="9">
                    <c:v>100%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9E7-5E40-BBC6-8F19A360F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5"/>
      </c:doughnutChart>
      <c:scatterChart>
        <c:scatterStyle val="smoothMarker"/>
        <c:varyColors val="0"/>
        <c:ser>
          <c:idx val="1"/>
          <c:order val="1"/>
          <c:tx>
            <c:v>Puntos</c:v>
          </c:tx>
          <c:spPr>
            <a:ln w="47625" cap="rnd" cmpd="sng">
              <a:solidFill>
                <a:schemeClr val="accent1">
                  <a:lumMod val="50000"/>
                </a:schemeClr>
              </a:solidFill>
              <a:round/>
              <a:headEnd type="oval"/>
              <a:tailEnd type="triangl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'Persona jurídica'!$O$5:$O$6</c:f>
              <c:numCache>
                <c:formatCode>General</c:formatCode>
                <c:ptCount val="2"/>
                <c:pt idx="0">
                  <c:v>0</c:v>
                </c:pt>
                <c:pt idx="1">
                  <c:v>0.80901699437494734</c:v>
                </c:pt>
              </c:numCache>
            </c:numRef>
          </c:xVal>
          <c:yVal>
            <c:numRef>
              <c:f>'Persona jurídica'!$P$5:$P$6</c:f>
              <c:numCache>
                <c:formatCode>General</c:formatCode>
                <c:ptCount val="2"/>
                <c:pt idx="0">
                  <c:v>0</c:v>
                </c:pt>
                <c:pt idx="1">
                  <c:v>0.58778525229247325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9E7-5E40-BBC6-8F19A360F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231696"/>
        <c:axId val="252041104"/>
      </c:scatterChart>
      <c:valAx>
        <c:axId val="252041104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220231696"/>
        <c:crosses val="autoZero"/>
        <c:crossBetween val="midCat"/>
      </c:valAx>
      <c:valAx>
        <c:axId val="220231696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25204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713103902341"/>
          <c:y val="1.6699468567741748E-2"/>
          <c:w val="0.77822767436279505"/>
          <c:h val="0.983300531432258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A7-7545-8592-11B9E2D880CA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A7-7545-8592-11B9E2D880CA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A7-7545-8592-11B9E2D880CA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A7-7545-8592-11B9E2D880CA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A7-7545-8592-11B9E2D880CA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9A7-7545-8592-11B9E2D880CA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9A7-7545-8592-11B9E2D880CA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9A7-7545-8592-11B9E2D880CA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9A7-7545-8592-11B9E2D880CA}"/>
              </c:ext>
            </c:extLst>
          </c:dPt>
          <c:dPt>
            <c:idx val="9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9A7-7545-8592-11B9E2D880CA}"/>
              </c:ext>
            </c:extLst>
          </c:dPt>
          <c:dLbls>
            <c:dLbl>
              <c:idx val="0"/>
              <c:layout>
                <c:manualLayout>
                  <c:x val="-6.6032601856058117E-3"/>
                  <c:y val="7.252542550307467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73B8B324-1DF2-5C4C-97F3-B61A2D4F66D9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9A7-7545-8592-11B9E2D880CA}"/>
                </c:ext>
              </c:extLst>
            </c:dLbl>
            <c:dLbl>
              <c:idx val="1"/>
              <c:layout>
                <c:manualLayout>
                  <c:x val="-6.6208545432908088E-3"/>
                  <c:y val="3.226603034687091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C51C825F-F1CC-B344-ADD6-B2B5C3EAFE67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9A7-7545-8592-11B9E2D880CA}"/>
                </c:ext>
              </c:extLst>
            </c:dLbl>
            <c:dLbl>
              <c:idx val="2"/>
              <c:layout>
                <c:manualLayout>
                  <c:x val="5.5788775826134517E-4"/>
                  <c:y val="-1.97767333496174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35C0C3D0-67BF-CD44-B101-609C8F875194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9A7-7545-8592-11B9E2D880CA}"/>
                </c:ext>
              </c:extLst>
            </c:dLbl>
            <c:dLbl>
              <c:idx val="3"/>
              <c:layout>
                <c:manualLayout>
                  <c:x val="-6.946838892620902E-3"/>
                  <c:y val="-1.977673334961710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421B33B0-B11C-1640-9A4E-AC24056EA235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9A7-7545-8592-11B9E2D880CA}"/>
                </c:ext>
              </c:extLst>
            </c:dLbl>
            <c:dLbl>
              <c:idx val="4"/>
              <c:layout>
                <c:manualLayout>
                  <c:x val="-6.2068984055357714E-3"/>
                  <c:y val="-6.542319471546788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D3D2060B-8C4A-AE49-8208-D1C48A5086FD}" type="CELLRAN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 b="1">
                          <a:solidFill>
                            <a:schemeClr val="bg1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[CELLRANGE]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9A7-7545-8592-11B9E2D880CA}"/>
                </c:ext>
              </c:extLst>
            </c:dLbl>
            <c:dLbl>
              <c:idx val="5"/>
              <c:layout>
                <c:manualLayout>
                  <c:x val="1.9436877920326234E-3"/>
                  <c:y val="-5.9118153097898586E-3"/>
                </c:manualLayout>
              </c:layout>
              <c:tx>
                <c:rich>
                  <a:bodyPr/>
                  <a:lstStyle/>
                  <a:p>
                    <a:fld id="{84CA44B7-6C12-464A-A0DB-EDE96F093D55}" type="CELLRANGE">
                      <a:rPr lang="en-US"/>
                      <a:pPr/>
                      <a:t>[CELLRANGE]</a:t>
                    </a:fld>
                    <a:endParaRPr lang="es-ES_trad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9A7-7545-8592-11B9E2D880CA}"/>
                </c:ext>
              </c:extLst>
            </c:dLbl>
            <c:dLbl>
              <c:idx val="6"/>
              <c:layout>
                <c:manualLayout>
                  <c:x val="9.3543335025160022E-3"/>
                  <c:y val="-5.0778534406630896E-3"/>
                </c:manualLayout>
              </c:layout>
              <c:tx>
                <c:rich>
                  <a:bodyPr/>
                  <a:lstStyle/>
                  <a:p>
                    <a:fld id="{C41A5863-76AA-7746-82B0-D91594DF6249}" type="CELLRANGE">
                      <a:rPr lang="en-US"/>
                      <a:pPr/>
                      <a:t>[CELLRANGE]</a:t>
                    </a:fld>
                    <a:endParaRPr lang="es-ES_trad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9A7-7545-8592-11B9E2D880CA}"/>
                </c:ext>
              </c:extLst>
            </c:dLbl>
            <c:dLbl>
              <c:idx val="7"/>
              <c:layout>
                <c:manualLayout>
                  <c:x val="9.7243037460585675E-3"/>
                  <c:y val="1.2642292898577579E-4"/>
                </c:manualLayout>
              </c:layout>
              <c:tx>
                <c:rich>
                  <a:bodyPr/>
                  <a:lstStyle/>
                  <a:p>
                    <a:fld id="{C7AA6B2F-03AF-734B-9214-9DA3E4E49747}" type="CELLRANGE">
                      <a:rPr lang="en-US"/>
                      <a:pPr/>
                      <a:t>[CELLRANGE]</a:t>
                    </a:fld>
                    <a:endParaRPr lang="es-ES_trad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9A7-7545-8592-11B9E2D880CA}"/>
                </c:ext>
              </c:extLst>
            </c:dLbl>
            <c:dLbl>
              <c:idx val="8"/>
              <c:layout>
                <c:manualLayout>
                  <c:x val="1.8498512177128263E-3"/>
                  <c:y val="-5.639375239894889E-3"/>
                </c:manualLayout>
              </c:layout>
              <c:tx>
                <c:rich>
                  <a:bodyPr/>
                  <a:lstStyle/>
                  <a:p>
                    <a:fld id="{5E1B350D-F349-BE49-829D-E4C064E9B565}" type="CELLRANGE">
                      <a:rPr lang="en-US"/>
                      <a:pPr/>
                      <a:t>[CELLRANGE]</a:t>
                    </a:fld>
                    <a:endParaRPr lang="es-ES_tradn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9A7-7545-8592-11B9E2D880C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A7-7545-8592-11B9E2D880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'Persona natural'!$M$2:$M$11</c:f>
              <c:numCache>
                <c:formatCode>General</c:formatCode>
                <c:ptCount val="10"/>
                <c:pt idx="0" formatCode="0">
                  <c:v>1</c:v>
                </c:pt>
                <c:pt idx="1">
                  <c:v>1</c:v>
                </c:pt>
                <c:pt idx="2">
                  <c:v>1</c:v>
                </c:pt>
                <c:pt idx="3" formatCode="0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 formatCode="0">
                  <c:v>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'Persona natural'!$L$2:$L$11</c15:f>
                <c15:dlblRangeCache>
                  <c:ptCount val="10"/>
                  <c:pt idx="0">
                    <c:v>10%</c:v>
                  </c:pt>
                  <c:pt idx="1">
                    <c:v>20%</c:v>
                  </c:pt>
                  <c:pt idx="2">
                    <c:v>30%</c:v>
                  </c:pt>
                  <c:pt idx="3">
                    <c:v>40%</c:v>
                  </c:pt>
                  <c:pt idx="4">
                    <c:v>50%</c:v>
                  </c:pt>
                  <c:pt idx="5">
                    <c:v>60%</c:v>
                  </c:pt>
                  <c:pt idx="6">
                    <c:v>70%</c:v>
                  </c:pt>
                  <c:pt idx="7">
                    <c:v>80%</c:v>
                  </c:pt>
                  <c:pt idx="8">
                    <c:v>90%</c:v>
                  </c:pt>
                  <c:pt idx="9">
                    <c:v>100%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E9A7-7545-8592-11B9E2D88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5"/>
      </c:doughnutChart>
      <c:scatterChart>
        <c:scatterStyle val="smoothMarker"/>
        <c:varyColors val="0"/>
        <c:ser>
          <c:idx val="1"/>
          <c:order val="1"/>
          <c:tx>
            <c:v>Puntos</c:v>
          </c:tx>
          <c:spPr>
            <a:ln w="47625" cap="rnd" cmpd="sng">
              <a:solidFill>
                <a:schemeClr val="accent1">
                  <a:lumMod val="50000"/>
                </a:schemeClr>
              </a:solidFill>
              <a:round/>
              <a:headEnd type="oval"/>
              <a:tailEnd type="triangl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'Persona natural'!$O$5:$O$6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'Persona natural'!$P$5:$P$6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E9A7-7545-8592-11B9E2D88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231696"/>
        <c:axId val="252041104"/>
      </c:scatterChart>
      <c:valAx>
        <c:axId val="252041104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220231696"/>
        <c:crosses val="autoZero"/>
        <c:crossBetween val="midCat"/>
      </c:valAx>
      <c:valAx>
        <c:axId val="220231696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25204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808180</xdr:colOff>
      <xdr:row>0</xdr:row>
      <xdr:rowOff>33094</xdr:rowOff>
    </xdr:from>
    <xdr:to>
      <xdr:col>15</xdr:col>
      <xdr:colOff>654240</xdr:colOff>
      <xdr:row>18</xdr:row>
      <xdr:rowOff>64139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E8BE3D5F-0690-3447-8A40-949FE3ABB147}"/>
            </a:ext>
          </a:extLst>
        </xdr:cNvPr>
        <xdr:cNvGrpSpPr/>
      </xdr:nvGrpSpPr>
      <xdr:grpSpPr>
        <a:xfrm>
          <a:off x="9351816" y="33094"/>
          <a:ext cx="4412929" cy="3764075"/>
          <a:chOff x="10134342" y="597538"/>
          <a:chExt cx="4412929" cy="3764075"/>
        </a:xfrm>
      </xdr:grpSpPr>
      <xdr:graphicFrame macro="">
        <xdr:nvGraphicFramePr>
          <xdr:cNvPr id="9" name="Gráfico 8">
            <a:extLst>
              <a:ext uri="{FF2B5EF4-FFF2-40B4-BE49-F238E27FC236}">
                <a16:creationId xmlns:a16="http://schemas.microsoft.com/office/drawing/2014/main" id="{3F45DF32-C3E9-7445-9410-0925711E048B}"/>
              </a:ext>
            </a:extLst>
          </xdr:cNvPr>
          <xdr:cNvGraphicFramePr/>
        </xdr:nvGraphicFramePr>
        <xdr:xfrm>
          <a:off x="10134342" y="597538"/>
          <a:ext cx="4412929" cy="376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H$6">
        <xdr:nvSpPr>
          <xdr:cNvPr id="10" name="Rectángulo redondeado 9">
            <a:extLst>
              <a:ext uri="{FF2B5EF4-FFF2-40B4-BE49-F238E27FC236}">
                <a16:creationId xmlns:a16="http://schemas.microsoft.com/office/drawing/2014/main" id="{E04B24E7-00DB-2248-A048-E3F398E5E184}"/>
              </a:ext>
            </a:extLst>
          </xdr:cNvPr>
          <xdr:cNvSpPr/>
        </xdr:nvSpPr>
        <xdr:spPr>
          <a:xfrm>
            <a:off x="10596162" y="2655456"/>
            <a:ext cx="3643232" cy="516914"/>
          </a:xfrm>
          <a:prstGeom prst="round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4400" b="1" i="0" u="none" strike="noStrike" cap="none" spc="50">
                <a:ln w="9525" cmpd="sng">
                  <a:solidFill>
                    <a:schemeClr val="accent1"/>
                  </a:solidFill>
                  <a:prstDash val="solid"/>
                </a:ln>
                <a:solidFill>
                  <a:srgbClr val="70AD47">
                    <a:tint val="1000"/>
                  </a:srgbClr>
                </a:solidFill>
                <a:effectLst>
                  <a:glow rad="38100">
                    <a:schemeClr val="accent1">
                      <a:alpha val="40000"/>
                    </a:schemeClr>
                  </a:glow>
                </a:effectLst>
                <a:latin typeface="Times New Roman" panose="02020603050405020304" pitchFamily="18" charset="0"/>
                <a:cs typeface="Times New Roman" panose="02020603050405020304" pitchFamily="18" charset="0"/>
              </a:rPr>
              <a:t>Resultado</a:t>
            </a:r>
            <a:endParaRPr lang="es-ES_tradnl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423332</xdr:colOff>
      <xdr:row>21</xdr:row>
      <xdr:rowOff>45922</xdr:rowOff>
    </xdr:from>
    <xdr:to>
      <xdr:col>8</xdr:col>
      <xdr:colOff>782525</xdr:colOff>
      <xdr:row>39</xdr:row>
      <xdr:rowOff>25658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59C387B2-DFA6-9E4B-8B8C-D48990D08DC6}"/>
            </a:ext>
          </a:extLst>
        </xdr:cNvPr>
        <xdr:cNvGrpSpPr/>
      </xdr:nvGrpSpPr>
      <xdr:grpSpPr>
        <a:xfrm>
          <a:off x="2103837" y="4394710"/>
          <a:ext cx="5952324" cy="3674281"/>
          <a:chOff x="1449595" y="4304910"/>
          <a:chExt cx="4246161" cy="3135489"/>
        </a:xfrm>
      </xdr:grpSpPr>
      <xdr:graphicFrame macro="">
        <xdr:nvGraphicFramePr>
          <xdr:cNvPr id="2" name="Gráfico 1">
            <a:extLst>
              <a:ext uri="{FF2B5EF4-FFF2-40B4-BE49-F238E27FC236}">
                <a16:creationId xmlns:a16="http://schemas.microsoft.com/office/drawing/2014/main" id="{209D197A-DDE5-8943-9AAE-C32F5EF357C2}"/>
              </a:ext>
            </a:extLst>
          </xdr:cNvPr>
          <xdr:cNvGraphicFramePr>
            <a:graphicFrameLocks/>
          </xdr:cNvGraphicFramePr>
        </xdr:nvGraphicFramePr>
        <xdr:xfrm>
          <a:off x="1449595" y="4304910"/>
          <a:ext cx="4246161" cy="3135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H$6">
        <xdr:nvSpPr>
          <xdr:cNvPr id="3" name="Rectángulo redondeado 2">
            <a:extLst>
              <a:ext uri="{FF2B5EF4-FFF2-40B4-BE49-F238E27FC236}">
                <a16:creationId xmlns:a16="http://schemas.microsoft.com/office/drawing/2014/main" id="{A0111C0F-F1FC-C649-BF0C-48FFDA529F07}"/>
              </a:ext>
            </a:extLst>
          </xdr:cNvPr>
          <xdr:cNvSpPr/>
        </xdr:nvSpPr>
        <xdr:spPr>
          <a:xfrm>
            <a:off x="1795959" y="6094302"/>
            <a:ext cx="3643232" cy="413892"/>
          </a:xfrm>
          <a:prstGeom prst="round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4400" b="1" i="0" u="none" strike="noStrike" cap="none" spc="50">
                <a:ln w="9525" cmpd="sng">
                  <a:solidFill>
                    <a:schemeClr val="accent1"/>
                  </a:solidFill>
                  <a:prstDash val="solid"/>
                </a:ln>
                <a:solidFill>
                  <a:srgbClr val="70AD47">
                    <a:tint val="1000"/>
                  </a:srgbClr>
                </a:solidFill>
                <a:effectLst>
                  <a:glow rad="38100">
                    <a:schemeClr val="accent1">
                      <a:alpha val="40000"/>
                    </a:schemeClr>
                  </a:glow>
                </a:effectLst>
                <a:latin typeface="Times New Roman" panose="02020603050405020304" pitchFamily="18" charset="0"/>
                <a:cs typeface="Times New Roman" panose="02020603050405020304" pitchFamily="18" charset="0"/>
              </a:rPr>
              <a:t>Resultado</a:t>
            </a:r>
            <a:endParaRPr lang="es-ES_tradnl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761056</xdr:colOff>
      <xdr:row>39</xdr:row>
      <xdr:rowOff>86591</xdr:rowOff>
    </xdr:to>
    <xdr:pic>
      <xdr:nvPicPr>
        <xdr:cNvPr id="3" name="Imagen 2" descr="Diagrama&#10;&#10;Descripción generada automáticamente">
          <a:extLst>
            <a:ext uri="{FF2B5EF4-FFF2-40B4-BE49-F238E27FC236}">
              <a16:creationId xmlns:a16="http://schemas.microsoft.com/office/drawing/2014/main" id="{6B7968F7-316B-C24F-B64B-FA58DA780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32420" cy="7966364"/>
        </a:xfrm>
        <a:prstGeom prst="rect">
          <a:avLst/>
        </a:prstGeom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DA27F-26D7-AC43-9A1A-ABBF69D25137}">
  <dimension ref="B1:Q48"/>
  <sheetViews>
    <sheetView showGridLines="0" tabSelected="1" topLeftCell="A8" zoomScale="99" workbookViewId="0">
      <selection activeCell="N27" sqref="N27"/>
    </sheetView>
  </sheetViews>
  <sheetFormatPr baseColWidth="10" defaultRowHeight="16" x14ac:dyDescent="0.2"/>
  <cols>
    <col min="1" max="1" width="3" style="11" customWidth="1"/>
    <col min="2" max="2" width="19" style="11" bestFit="1" customWidth="1"/>
    <col min="3" max="5" width="11.5" style="11" customWidth="1"/>
    <col min="6" max="6" width="10.83203125" style="11"/>
    <col min="7" max="7" width="11.6640625" style="11" bestFit="1" customWidth="1"/>
    <col min="8" max="9" width="16.6640625" style="11" customWidth="1"/>
    <col min="10" max="10" width="13" style="12" bestFit="1" customWidth="1"/>
    <col min="11" max="11" width="3.83203125" style="11" customWidth="1"/>
    <col min="12" max="13" width="10.83203125" style="12"/>
    <col min="14" max="15" width="10.83203125" style="11"/>
    <col min="16" max="16" width="12.6640625" style="11" bestFit="1" customWidth="1"/>
    <col min="17" max="16384" width="10.83203125" style="11"/>
  </cols>
  <sheetData>
    <row r="1" spans="2:17" x14ac:dyDescent="0.2">
      <c r="L1" s="30"/>
      <c r="M1" s="30"/>
      <c r="N1" s="31"/>
      <c r="O1" s="31"/>
      <c r="P1" s="31"/>
      <c r="Q1" s="31"/>
    </row>
    <row r="2" spans="2:17" ht="16" customHeight="1" x14ac:dyDescent="0.2">
      <c r="B2" s="71" t="s">
        <v>11</v>
      </c>
      <c r="C2" s="74" t="s">
        <v>18</v>
      </c>
      <c r="D2" s="75"/>
      <c r="E2" s="75"/>
      <c r="F2" s="75"/>
      <c r="G2" s="75"/>
      <c r="H2" s="76"/>
      <c r="I2" s="1" t="s">
        <v>12</v>
      </c>
      <c r="J2" s="2" t="s">
        <v>13</v>
      </c>
      <c r="L2" s="32">
        <v>0.1</v>
      </c>
      <c r="M2" s="33">
        <v>1</v>
      </c>
      <c r="N2" s="31" t="s">
        <v>68</v>
      </c>
      <c r="O2" s="34">
        <f>SUM(H11:H13)</f>
        <v>0.8</v>
      </c>
      <c r="P2" s="31"/>
      <c r="Q2" s="31"/>
    </row>
    <row r="3" spans="2:17" x14ac:dyDescent="0.2">
      <c r="B3" s="72"/>
      <c r="C3" s="77"/>
      <c r="D3" s="78"/>
      <c r="E3" s="78"/>
      <c r="F3" s="78"/>
      <c r="G3" s="78"/>
      <c r="H3" s="79"/>
      <c r="I3" s="3" t="s">
        <v>14</v>
      </c>
      <c r="J3" s="4" t="s">
        <v>15</v>
      </c>
      <c r="L3" s="32">
        <v>0.2</v>
      </c>
      <c r="M3" s="35">
        <v>1</v>
      </c>
      <c r="N3" s="36" t="s">
        <v>67</v>
      </c>
      <c r="O3" s="31">
        <f>O2*PI()</f>
        <v>2.5132741228718345</v>
      </c>
      <c r="P3" s="31"/>
      <c r="Q3" s="31"/>
    </row>
    <row r="4" spans="2:17" x14ac:dyDescent="0.2">
      <c r="B4" s="73"/>
      <c r="C4" s="80"/>
      <c r="D4" s="81"/>
      <c r="E4" s="81"/>
      <c r="F4" s="81"/>
      <c r="G4" s="81"/>
      <c r="H4" s="82"/>
      <c r="I4" s="3" t="s">
        <v>16</v>
      </c>
      <c r="J4" s="4" t="s">
        <v>17</v>
      </c>
      <c r="L4" s="32">
        <v>0.3</v>
      </c>
      <c r="M4" s="35">
        <v>1</v>
      </c>
      <c r="N4" s="36"/>
      <c r="O4" s="31" t="s">
        <v>71</v>
      </c>
      <c r="P4" s="31" t="s">
        <v>72</v>
      </c>
      <c r="Q4" s="31"/>
    </row>
    <row r="5" spans="2:17" x14ac:dyDescent="0.2">
      <c r="L5" s="32">
        <v>0.4</v>
      </c>
      <c r="M5" s="33">
        <v>1</v>
      </c>
      <c r="N5" s="36" t="s">
        <v>69</v>
      </c>
      <c r="O5" s="31">
        <v>0</v>
      </c>
      <c r="P5" s="31">
        <v>0</v>
      </c>
      <c r="Q5" s="31"/>
    </row>
    <row r="6" spans="2:17" x14ac:dyDescent="0.2">
      <c r="B6" s="5" t="s">
        <v>19</v>
      </c>
      <c r="C6" s="89"/>
      <c r="D6" s="90"/>
      <c r="E6" s="90"/>
      <c r="F6" s="90"/>
      <c r="G6" s="91"/>
      <c r="H6" s="83" t="s">
        <v>22</v>
      </c>
      <c r="I6" s="84"/>
      <c r="J6" s="6" t="s">
        <v>20</v>
      </c>
      <c r="L6" s="32">
        <v>0.5</v>
      </c>
      <c r="M6" s="30">
        <v>1</v>
      </c>
      <c r="N6" s="31" t="s">
        <v>70</v>
      </c>
      <c r="O6" s="31">
        <f>COS(O3)*-1</f>
        <v>0.80901699437494734</v>
      </c>
      <c r="P6" s="31">
        <f>SIN(O3)</f>
        <v>0.58778525229247325</v>
      </c>
      <c r="Q6" s="31"/>
    </row>
    <row r="7" spans="2:17" x14ac:dyDescent="0.2">
      <c r="B7" s="7"/>
      <c r="C7" s="7"/>
      <c r="D7" s="7"/>
      <c r="E7" s="7"/>
      <c r="F7" s="7"/>
      <c r="G7" s="7"/>
      <c r="H7" s="7"/>
      <c r="I7" s="7"/>
      <c r="J7" s="13"/>
      <c r="L7" s="32">
        <v>0.6</v>
      </c>
      <c r="M7" s="30">
        <v>1</v>
      </c>
      <c r="N7" s="31"/>
      <c r="O7" s="31"/>
      <c r="P7" s="31"/>
      <c r="Q7" s="31"/>
    </row>
    <row r="8" spans="2:17" x14ac:dyDescent="0.2">
      <c r="B8" s="85" t="s">
        <v>23</v>
      </c>
      <c r="C8" s="86"/>
      <c r="D8" s="87"/>
      <c r="E8" s="83"/>
      <c r="F8" s="88"/>
      <c r="G8" s="88"/>
      <c r="H8" s="84"/>
      <c r="I8" s="10" t="s">
        <v>21</v>
      </c>
      <c r="J8" s="9"/>
      <c r="L8" s="32">
        <v>0.7</v>
      </c>
      <c r="M8" s="30">
        <v>1</v>
      </c>
      <c r="N8" s="31"/>
      <c r="O8" s="31"/>
      <c r="P8" s="31"/>
      <c r="Q8" s="31"/>
    </row>
    <row r="9" spans="2:17" ht="17" thickBot="1" x14ac:dyDescent="0.25">
      <c r="L9" s="32">
        <v>0.8</v>
      </c>
      <c r="M9" s="30">
        <v>1</v>
      </c>
      <c r="N9" s="31"/>
      <c r="O9" s="31"/>
      <c r="P9" s="31"/>
      <c r="Q9" s="31"/>
    </row>
    <row r="10" spans="2:17" x14ac:dyDescent="0.2">
      <c r="B10" s="63" t="s">
        <v>28</v>
      </c>
      <c r="C10" s="54" t="s">
        <v>24</v>
      </c>
      <c r="D10" s="55"/>
      <c r="E10" s="55"/>
      <c r="F10" s="55"/>
      <c r="G10" s="56"/>
      <c r="H10" s="40" t="s">
        <v>27</v>
      </c>
      <c r="I10" s="46" t="s">
        <v>8</v>
      </c>
      <c r="J10" s="47"/>
      <c r="L10" s="32">
        <v>0.9</v>
      </c>
      <c r="M10" s="30">
        <v>1</v>
      </c>
      <c r="N10" s="31"/>
      <c r="O10" s="31"/>
      <c r="P10" s="31"/>
      <c r="Q10" s="31"/>
    </row>
    <row r="11" spans="2:17" ht="16" customHeight="1" x14ac:dyDescent="0.2">
      <c r="B11" s="64"/>
      <c r="C11" s="69" t="s">
        <v>25</v>
      </c>
      <c r="D11" s="69"/>
      <c r="E11" s="69"/>
      <c r="F11" s="69"/>
      <c r="G11" s="69"/>
      <c r="H11" s="15">
        <f>IF(J23=0,0%,SUM(J16:J23)%)</f>
        <v>0.2</v>
      </c>
      <c r="I11" s="48" t="str">
        <f>IF(SUM(H11:H13)&gt;=0.8,"APROBADO",IF(SUM(H11:H13)&gt;=0.6,"PROVISIONAL","RECHAZADO"))</f>
        <v>APROBADO</v>
      </c>
      <c r="J11" s="49"/>
      <c r="L11" s="32">
        <v>1</v>
      </c>
      <c r="M11" s="37">
        <f>SUM(M2:M10)</f>
        <v>9</v>
      </c>
      <c r="N11" s="31"/>
      <c r="O11" s="31"/>
      <c r="P11" s="31"/>
      <c r="Q11" s="31"/>
    </row>
    <row r="12" spans="2:17" x14ac:dyDescent="0.2">
      <c r="B12" s="64"/>
      <c r="C12" s="69" t="s">
        <v>2</v>
      </c>
      <c r="D12" s="69"/>
      <c r="E12" s="69"/>
      <c r="F12" s="69"/>
      <c r="G12" s="69"/>
      <c r="H12" s="15">
        <f>SUM(J26:J29)%</f>
        <v>0.4</v>
      </c>
      <c r="I12" s="50"/>
      <c r="J12" s="51"/>
    </row>
    <row r="13" spans="2:17" ht="17" thickBot="1" x14ac:dyDescent="0.25">
      <c r="B13" s="65"/>
      <c r="C13" s="70" t="s">
        <v>10</v>
      </c>
      <c r="D13" s="70"/>
      <c r="E13" s="70"/>
      <c r="F13" s="70"/>
      <c r="G13" s="70"/>
      <c r="H13" s="23">
        <f>J46%</f>
        <v>0.2</v>
      </c>
      <c r="I13" s="52"/>
      <c r="J13" s="53"/>
    </row>
    <row r="14" spans="2:17" ht="17" thickBot="1" x14ac:dyDescent="0.25"/>
    <row r="15" spans="2:17" x14ac:dyDescent="0.2">
      <c r="B15" s="63" t="s">
        <v>44</v>
      </c>
      <c r="C15" s="46" t="s">
        <v>9</v>
      </c>
      <c r="D15" s="46"/>
      <c r="E15" s="46"/>
      <c r="F15" s="46" t="s">
        <v>29</v>
      </c>
      <c r="G15" s="46"/>
      <c r="H15" s="46" t="s">
        <v>6</v>
      </c>
      <c r="I15" s="46"/>
      <c r="J15" s="20" t="s">
        <v>30</v>
      </c>
    </row>
    <row r="16" spans="2:17" x14ac:dyDescent="0.2">
      <c r="B16" s="64"/>
      <c r="C16" s="66" t="s">
        <v>36</v>
      </c>
      <c r="D16" s="66"/>
      <c r="E16" s="66"/>
      <c r="F16" s="69"/>
      <c r="G16" s="69"/>
      <c r="H16" s="69"/>
      <c r="I16" s="69"/>
      <c r="J16" s="38">
        <v>0</v>
      </c>
    </row>
    <row r="17" spans="2:14" x14ac:dyDescent="0.2">
      <c r="B17" s="64"/>
      <c r="C17" s="66" t="s">
        <v>37</v>
      </c>
      <c r="D17" s="66"/>
      <c r="E17" s="66"/>
      <c r="F17" s="69"/>
      <c r="G17" s="69"/>
      <c r="H17" s="69"/>
      <c r="I17" s="69"/>
      <c r="J17" s="38">
        <v>0</v>
      </c>
    </row>
    <row r="18" spans="2:14" x14ac:dyDescent="0.2">
      <c r="B18" s="64"/>
      <c r="C18" s="66" t="s">
        <v>38</v>
      </c>
      <c r="D18" s="66"/>
      <c r="E18" s="66"/>
      <c r="F18" s="69"/>
      <c r="G18" s="69"/>
      <c r="H18" s="69"/>
      <c r="I18" s="69"/>
      <c r="J18" s="38">
        <v>0</v>
      </c>
    </row>
    <row r="19" spans="2:14" x14ac:dyDescent="0.2">
      <c r="B19" s="64"/>
      <c r="C19" s="66" t="s">
        <v>39</v>
      </c>
      <c r="D19" s="66"/>
      <c r="E19" s="66"/>
      <c r="F19" s="69"/>
      <c r="G19" s="69"/>
      <c r="H19" s="69"/>
      <c r="I19" s="69"/>
      <c r="J19" s="38">
        <v>0</v>
      </c>
    </row>
    <row r="20" spans="2:14" x14ac:dyDescent="0.2">
      <c r="B20" s="64"/>
      <c r="C20" s="66" t="s">
        <v>40</v>
      </c>
      <c r="D20" s="66"/>
      <c r="E20" s="66"/>
      <c r="F20" s="69"/>
      <c r="G20" s="69"/>
      <c r="H20" s="69"/>
      <c r="I20" s="69"/>
      <c r="J20" s="38">
        <v>5</v>
      </c>
    </row>
    <row r="21" spans="2:14" x14ac:dyDescent="0.2">
      <c r="B21" s="64"/>
      <c r="C21" s="66" t="s">
        <v>41</v>
      </c>
      <c r="D21" s="66"/>
      <c r="E21" s="66"/>
      <c r="F21" s="69"/>
      <c r="G21" s="69"/>
      <c r="H21" s="69"/>
      <c r="I21" s="69"/>
      <c r="J21" s="38">
        <v>5</v>
      </c>
    </row>
    <row r="22" spans="2:14" x14ac:dyDescent="0.2">
      <c r="B22" s="64"/>
      <c r="C22" s="66" t="s">
        <v>42</v>
      </c>
      <c r="D22" s="66"/>
      <c r="E22" s="66"/>
      <c r="F22" s="69"/>
      <c r="G22" s="69"/>
      <c r="H22" s="69"/>
      <c r="I22" s="69"/>
      <c r="J22" s="38">
        <v>5</v>
      </c>
    </row>
    <row r="23" spans="2:14" ht="17" thickBot="1" x14ac:dyDescent="0.25">
      <c r="B23" s="65"/>
      <c r="C23" s="67" t="s">
        <v>43</v>
      </c>
      <c r="D23" s="67"/>
      <c r="E23" s="67"/>
      <c r="F23" s="70"/>
      <c r="G23" s="70"/>
      <c r="H23" s="70"/>
      <c r="I23" s="70"/>
      <c r="J23" s="39">
        <v>5</v>
      </c>
    </row>
    <row r="24" spans="2:14" ht="17" thickBot="1" x14ac:dyDescent="0.25"/>
    <row r="25" spans="2:14" x14ac:dyDescent="0.2">
      <c r="B25" s="63" t="s">
        <v>45</v>
      </c>
      <c r="C25" s="46" t="s">
        <v>0</v>
      </c>
      <c r="D25" s="46"/>
      <c r="E25" s="46" t="s">
        <v>73</v>
      </c>
      <c r="F25" s="46"/>
      <c r="G25" s="46"/>
      <c r="H25" s="19">
        <f ca="1">YEAR(TODAY())-1</f>
        <v>2021</v>
      </c>
      <c r="I25" s="19">
        <f ca="1">+H25-1</f>
        <v>2020</v>
      </c>
      <c r="J25" s="20" t="s">
        <v>1</v>
      </c>
    </row>
    <row r="26" spans="2:14" x14ac:dyDescent="0.2">
      <c r="B26" s="64"/>
      <c r="C26" s="66" t="s">
        <v>35</v>
      </c>
      <c r="D26" s="66"/>
      <c r="E26" s="66" t="s">
        <v>3</v>
      </c>
      <c r="F26" s="66"/>
      <c r="G26" s="66"/>
      <c r="H26" s="8">
        <f>IF(H39=0,0,IF(H39&gt;=(H32*0.2),10,0))</f>
        <v>10</v>
      </c>
      <c r="I26" s="8">
        <f>IF(I39=0,0,IF(I39&gt;=(I32*0.2),10,0))</f>
        <v>10</v>
      </c>
      <c r="J26" s="38">
        <f>AVERAGE(H26:I26)</f>
        <v>10</v>
      </c>
      <c r="N26" s="94"/>
    </row>
    <row r="27" spans="2:14" x14ac:dyDescent="0.2">
      <c r="B27" s="64"/>
      <c r="C27" s="66" t="s">
        <v>32</v>
      </c>
      <c r="D27" s="66"/>
      <c r="E27" s="66" t="s">
        <v>4</v>
      </c>
      <c r="F27" s="66"/>
      <c r="G27" s="66"/>
      <c r="H27" s="8">
        <f>IF(H40=0,0,IF(H40&lt;=0.6,10,0))</f>
        <v>10</v>
      </c>
      <c r="I27" s="8">
        <f>IF(I40=0,0,IF(I40&lt;=0.6,10,0))</f>
        <v>10</v>
      </c>
      <c r="J27" s="38">
        <f t="shared" ref="J27:J29" si="0">AVERAGE(H27:I27)</f>
        <v>10</v>
      </c>
    </row>
    <row r="28" spans="2:14" x14ac:dyDescent="0.2">
      <c r="B28" s="64"/>
      <c r="C28" s="66" t="s">
        <v>33</v>
      </c>
      <c r="D28" s="66"/>
      <c r="E28" s="66" t="s">
        <v>7</v>
      </c>
      <c r="F28" s="66"/>
      <c r="G28" s="66"/>
      <c r="H28" s="8">
        <f>IF(H42&gt;=1.5,10,0)</f>
        <v>10</v>
      </c>
      <c r="I28" s="8">
        <f>IF(I42&gt;=1.5,10,0)</f>
        <v>10</v>
      </c>
      <c r="J28" s="38">
        <f t="shared" si="0"/>
        <v>10</v>
      </c>
    </row>
    <row r="29" spans="2:14" ht="17" thickBot="1" x14ac:dyDescent="0.25">
      <c r="B29" s="65"/>
      <c r="C29" s="67" t="s">
        <v>34</v>
      </c>
      <c r="D29" s="67"/>
      <c r="E29" s="67" t="s">
        <v>5</v>
      </c>
      <c r="F29" s="67"/>
      <c r="G29" s="67"/>
      <c r="H29" s="21">
        <f>IF(H42&gt;=1.5,IF(H42&lt;2,10,0),0)</f>
        <v>10</v>
      </c>
      <c r="I29" s="21">
        <f>IF(I42&gt;=1.5,IF(I42&lt;2,10,0),0)</f>
        <v>10</v>
      </c>
      <c r="J29" s="39">
        <f t="shared" si="0"/>
        <v>10</v>
      </c>
    </row>
    <row r="30" spans="2:14" ht="17" thickBot="1" x14ac:dyDescent="0.25">
      <c r="H30" s="12"/>
      <c r="I30" s="12"/>
    </row>
    <row r="31" spans="2:14" ht="17" thickBot="1" x14ac:dyDescent="0.25">
      <c r="H31" s="27">
        <f ca="1">YEAR(TODAY())-1</f>
        <v>2021</v>
      </c>
      <c r="I31" s="28">
        <f ca="1">+H31-1</f>
        <v>2020</v>
      </c>
      <c r="J31" s="29" t="s">
        <v>57</v>
      </c>
    </row>
    <row r="32" spans="2:14" ht="16" customHeight="1" x14ac:dyDescent="0.2">
      <c r="B32" s="63" t="s">
        <v>59</v>
      </c>
      <c r="C32" s="68" t="s">
        <v>58</v>
      </c>
      <c r="D32" s="44" t="s">
        <v>63</v>
      </c>
      <c r="E32" s="61" t="s">
        <v>31</v>
      </c>
      <c r="F32" s="61"/>
      <c r="G32" s="61"/>
      <c r="H32" s="25">
        <v>2500000</v>
      </c>
      <c r="I32" s="25">
        <v>2500000</v>
      </c>
      <c r="J32" s="26">
        <f>IFERROR((H32/I32)-1,0)</f>
        <v>0</v>
      </c>
    </row>
    <row r="33" spans="2:10" x14ac:dyDescent="0.2">
      <c r="B33" s="64"/>
      <c r="C33" s="59"/>
      <c r="D33" s="45"/>
      <c r="E33" s="62" t="s">
        <v>50</v>
      </c>
      <c r="F33" s="62"/>
      <c r="G33" s="62"/>
      <c r="H33" s="18">
        <v>5000000</v>
      </c>
      <c r="I33" s="18">
        <v>5000000</v>
      </c>
      <c r="J33" s="22">
        <f t="shared" ref="J33:J43" si="1">IFERROR((H33/I33)-1,0)</f>
        <v>0</v>
      </c>
    </row>
    <row r="34" spans="2:10" x14ac:dyDescent="0.2">
      <c r="B34" s="64"/>
      <c r="C34" s="59"/>
      <c r="D34" s="45"/>
      <c r="E34" s="62" t="s">
        <v>51</v>
      </c>
      <c r="F34" s="62"/>
      <c r="G34" s="62"/>
      <c r="H34" s="18">
        <v>1000000</v>
      </c>
      <c r="I34" s="18">
        <v>1000000</v>
      </c>
      <c r="J34" s="22">
        <f t="shared" si="1"/>
        <v>0</v>
      </c>
    </row>
    <row r="35" spans="2:10" x14ac:dyDescent="0.2">
      <c r="B35" s="64"/>
      <c r="C35" s="59"/>
      <c r="D35" s="45"/>
      <c r="E35" s="62" t="s">
        <v>52</v>
      </c>
      <c r="F35" s="62"/>
      <c r="G35" s="62"/>
      <c r="H35" s="18">
        <v>1000000</v>
      </c>
      <c r="I35" s="18">
        <v>1000000</v>
      </c>
      <c r="J35" s="22">
        <f t="shared" si="1"/>
        <v>0</v>
      </c>
    </row>
    <row r="36" spans="2:10" x14ac:dyDescent="0.2">
      <c r="B36" s="64"/>
      <c r="C36" s="59"/>
      <c r="D36" s="45"/>
      <c r="E36" s="62" t="s">
        <v>53</v>
      </c>
      <c r="F36" s="62"/>
      <c r="G36" s="62"/>
      <c r="H36" s="18">
        <v>1500000</v>
      </c>
      <c r="I36" s="18">
        <v>1500000</v>
      </c>
      <c r="J36" s="22">
        <f t="shared" si="1"/>
        <v>0</v>
      </c>
    </row>
    <row r="37" spans="2:10" x14ac:dyDescent="0.2">
      <c r="B37" s="64"/>
      <c r="C37" s="59"/>
      <c r="D37" s="45"/>
      <c r="E37" s="62" t="s">
        <v>54</v>
      </c>
      <c r="F37" s="62"/>
      <c r="G37" s="62"/>
      <c r="H37" s="18">
        <v>10000000</v>
      </c>
      <c r="I37" s="18">
        <v>10000000</v>
      </c>
      <c r="J37" s="22">
        <f t="shared" si="1"/>
        <v>0</v>
      </c>
    </row>
    <row r="38" spans="2:10" x14ac:dyDescent="0.2">
      <c r="B38" s="64"/>
      <c r="C38" s="59"/>
      <c r="D38" s="45"/>
      <c r="E38" s="62" t="s">
        <v>55</v>
      </c>
      <c r="F38" s="62"/>
      <c r="G38" s="62"/>
      <c r="H38" s="18">
        <v>1000000</v>
      </c>
      <c r="I38" s="18">
        <v>1000000</v>
      </c>
      <c r="J38" s="22">
        <f t="shared" si="1"/>
        <v>0</v>
      </c>
    </row>
    <row r="39" spans="2:10" ht="16" customHeight="1" x14ac:dyDescent="0.2">
      <c r="B39" s="64"/>
      <c r="C39" s="59" t="s">
        <v>26</v>
      </c>
      <c r="D39" s="59"/>
      <c r="E39" s="57" t="s">
        <v>46</v>
      </c>
      <c r="F39" s="57"/>
      <c r="G39" s="57"/>
      <c r="H39" s="14">
        <f>IFERROR(H$32-H$35,0)</f>
        <v>1500000</v>
      </c>
      <c r="I39" s="14">
        <f>IFERROR(I$32-I$35,0)</f>
        <v>1500000</v>
      </c>
      <c r="J39" s="22">
        <f t="shared" si="1"/>
        <v>0</v>
      </c>
    </row>
    <row r="40" spans="2:10" x14ac:dyDescent="0.2">
      <c r="B40" s="64"/>
      <c r="C40" s="59"/>
      <c r="D40" s="59"/>
      <c r="E40" s="57" t="s">
        <v>47</v>
      </c>
      <c r="F40" s="57"/>
      <c r="G40" s="57"/>
      <c r="H40" s="16">
        <f>IFERROR(H$36/H$33,0)</f>
        <v>0.3</v>
      </c>
      <c r="I40" s="16">
        <f>IFERROR(I$36/I$33,0)</f>
        <v>0.3</v>
      </c>
      <c r="J40" s="22">
        <f t="shared" si="1"/>
        <v>0</v>
      </c>
    </row>
    <row r="41" spans="2:10" x14ac:dyDescent="0.2">
      <c r="B41" s="64"/>
      <c r="C41" s="59"/>
      <c r="D41" s="59"/>
      <c r="E41" s="57" t="s">
        <v>48</v>
      </c>
      <c r="F41" s="57"/>
      <c r="G41" s="57"/>
      <c r="H41" s="8">
        <f>IFERROR(H$32/H$35,0)</f>
        <v>2.5</v>
      </c>
      <c r="I41" s="8">
        <f>IFERROR(I$32/I$35,0)</f>
        <v>2.5</v>
      </c>
      <c r="J41" s="22">
        <f t="shared" si="1"/>
        <v>0</v>
      </c>
    </row>
    <row r="42" spans="2:10" x14ac:dyDescent="0.2">
      <c r="B42" s="64"/>
      <c r="C42" s="59"/>
      <c r="D42" s="59"/>
      <c r="E42" s="57" t="s">
        <v>49</v>
      </c>
      <c r="F42" s="57"/>
      <c r="G42" s="57"/>
      <c r="H42" s="17">
        <f>IFERROR(((H$32-H$34)/H$35),0)</f>
        <v>1.5</v>
      </c>
      <c r="I42" s="8">
        <f>IFERROR(((I$32-I$34)/I$35),0)</f>
        <v>1.5</v>
      </c>
      <c r="J42" s="22">
        <f t="shared" si="1"/>
        <v>0</v>
      </c>
    </row>
    <row r="43" spans="2:10" ht="17" thickBot="1" x14ac:dyDescent="0.25">
      <c r="B43" s="65"/>
      <c r="C43" s="60"/>
      <c r="D43" s="60"/>
      <c r="E43" s="58" t="s">
        <v>56</v>
      </c>
      <c r="F43" s="58"/>
      <c r="G43" s="58"/>
      <c r="H43" s="23">
        <f>IFERROR(+H38/H37,0)</f>
        <v>0.1</v>
      </c>
      <c r="I43" s="23">
        <f>IFERROR(+I38/I37,0)</f>
        <v>0.1</v>
      </c>
      <c r="J43" s="24">
        <f t="shared" si="1"/>
        <v>0</v>
      </c>
    </row>
    <row r="44" spans="2:10" ht="17" thickBot="1" x14ac:dyDescent="0.25"/>
    <row r="45" spans="2:10" x14ac:dyDescent="0.2">
      <c r="B45" s="63" t="s">
        <v>64</v>
      </c>
      <c r="C45" s="46" t="s">
        <v>0</v>
      </c>
      <c r="D45" s="46"/>
      <c r="E45" s="46"/>
      <c r="F45" s="46"/>
      <c r="G45" s="46"/>
      <c r="H45" s="46"/>
      <c r="I45" s="19" t="s">
        <v>60</v>
      </c>
      <c r="J45" s="20" t="s">
        <v>30</v>
      </c>
    </row>
    <row r="46" spans="2:10" x14ac:dyDescent="0.2">
      <c r="B46" s="64"/>
      <c r="C46" s="66" t="s">
        <v>61</v>
      </c>
      <c r="D46" s="66"/>
      <c r="E46" s="66"/>
      <c r="F46" s="66"/>
      <c r="G46" s="66"/>
      <c r="H46" s="66"/>
      <c r="I46" s="8">
        <v>20</v>
      </c>
      <c r="J46" s="42">
        <v>20</v>
      </c>
    </row>
    <row r="47" spans="2:10" x14ac:dyDescent="0.2">
      <c r="B47" s="64"/>
      <c r="C47" s="66" t="s">
        <v>62</v>
      </c>
      <c r="D47" s="66"/>
      <c r="E47" s="66"/>
      <c r="F47" s="66"/>
      <c r="G47" s="66"/>
      <c r="H47" s="66"/>
      <c r="I47" s="8">
        <v>10</v>
      </c>
      <c r="J47" s="42"/>
    </row>
    <row r="48" spans="2:10" ht="17" thickBot="1" x14ac:dyDescent="0.25">
      <c r="B48" s="65"/>
      <c r="C48" s="67" t="s">
        <v>66</v>
      </c>
      <c r="D48" s="67"/>
      <c r="E48" s="67"/>
      <c r="F48" s="67"/>
      <c r="G48" s="67"/>
      <c r="H48" s="67"/>
      <c r="I48" s="21">
        <v>0</v>
      </c>
      <c r="J48" s="43"/>
    </row>
  </sheetData>
  <mergeCells count="74">
    <mergeCell ref="B2:B4"/>
    <mergeCell ref="C2:H4"/>
    <mergeCell ref="H6:I6"/>
    <mergeCell ref="B8:D8"/>
    <mergeCell ref="C18:E18"/>
    <mergeCell ref="E8:H8"/>
    <mergeCell ref="C11:G11"/>
    <mergeCell ref="C12:G12"/>
    <mergeCell ref="C13:G13"/>
    <mergeCell ref="C6:G6"/>
    <mergeCell ref="B10:B13"/>
    <mergeCell ref="C15:E15"/>
    <mergeCell ref="C16:E16"/>
    <mergeCell ref="C17:E17"/>
    <mergeCell ref="F15:G15"/>
    <mergeCell ref="F16:G16"/>
    <mergeCell ref="C21:E21"/>
    <mergeCell ref="C22:E22"/>
    <mergeCell ref="C23:E23"/>
    <mergeCell ref="H16:I16"/>
    <mergeCell ref="H17:I17"/>
    <mergeCell ref="H18:I18"/>
    <mergeCell ref="H19:I19"/>
    <mergeCell ref="H20:I20"/>
    <mergeCell ref="F17:G17"/>
    <mergeCell ref="F18:G18"/>
    <mergeCell ref="F19:G19"/>
    <mergeCell ref="C19:E19"/>
    <mergeCell ref="C20:E20"/>
    <mergeCell ref="B32:B43"/>
    <mergeCell ref="H21:I21"/>
    <mergeCell ref="H22:I22"/>
    <mergeCell ref="H23:I23"/>
    <mergeCell ref="B15:B23"/>
    <mergeCell ref="B25:B29"/>
    <mergeCell ref="C25:D25"/>
    <mergeCell ref="C26:D26"/>
    <mergeCell ref="C27:D27"/>
    <mergeCell ref="C28:D28"/>
    <mergeCell ref="C29:D29"/>
    <mergeCell ref="F20:G20"/>
    <mergeCell ref="F21:G21"/>
    <mergeCell ref="F22:G22"/>
    <mergeCell ref="F23:G23"/>
    <mergeCell ref="H15:I15"/>
    <mergeCell ref="E37:G37"/>
    <mergeCell ref="E38:G38"/>
    <mergeCell ref="C32:C38"/>
    <mergeCell ref="E25:G25"/>
    <mergeCell ref="E26:G26"/>
    <mergeCell ref="E27:G27"/>
    <mergeCell ref="E28:G28"/>
    <mergeCell ref="E29:G29"/>
    <mergeCell ref="B45:B48"/>
    <mergeCell ref="C45:H45"/>
    <mergeCell ref="C46:H46"/>
    <mergeCell ref="C47:H47"/>
    <mergeCell ref="C48:H48"/>
    <mergeCell ref="J46:J48"/>
    <mergeCell ref="D32:D38"/>
    <mergeCell ref="I10:J10"/>
    <mergeCell ref="I11:J13"/>
    <mergeCell ref="C10:G10"/>
    <mergeCell ref="E39:G39"/>
    <mergeCell ref="E40:G40"/>
    <mergeCell ref="E41:G41"/>
    <mergeCell ref="E42:G42"/>
    <mergeCell ref="E43:G43"/>
    <mergeCell ref="C39:D43"/>
    <mergeCell ref="E32:G32"/>
    <mergeCell ref="E33:G33"/>
    <mergeCell ref="E34:G34"/>
    <mergeCell ref="E35:G35"/>
    <mergeCell ref="E36:G36"/>
  </mergeCells>
  <conditionalFormatting sqref="I11:J13">
    <cfRule type="containsText" dxfId="5" priority="1" operator="containsText" text="PROVISIONAL">
      <formula>NOT(ISERROR(SEARCH("PROVISIONAL",I11)))</formula>
    </cfRule>
    <cfRule type="containsText" dxfId="4" priority="2" operator="containsText" text="RECHAZADO">
      <formula>NOT(ISERROR(SEARCH("RECHAZADO",I11)))</formula>
    </cfRule>
    <cfRule type="containsText" dxfId="3" priority="3" operator="containsText" text="APROBADO">
      <formula>NOT(ISERROR(SEARCH("APROBADO",I11)))</formula>
    </cfRule>
  </conditionalFormatting>
  <dataValidations count="2">
    <dataValidation type="list" allowBlank="1" showInputMessage="1" showErrorMessage="1" promptTitle="Puntuación por ítem" prompt="Si el documento está vigente y validado califique 5_x000a_en caso contratio califique 0" sqref="J16:J23" xr:uid="{B4BA9CF5-5957-A04C-9941-8932114844CD}">
      <formula1>"0,5"</formula1>
    </dataValidation>
    <dataValidation type="list" allowBlank="1" showInputMessage="1" showErrorMessage="1" promptTitle="PUNTAJE" prompt="Seleccione de acuerdo al estado del sistema de gestión en seguridad y salud en el trabajo de la empresa evaluada" sqref="J46:J48" xr:uid="{F1262D1C-80BA-4F42-A939-C8EFB1AC0EAD}">
      <formula1>$I$46:$I$48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CD17-90F9-EA4F-87C2-3A4A69C6564D}">
  <dimension ref="B1:Q20"/>
  <sheetViews>
    <sheetView showGridLines="0" zoomScale="99" workbookViewId="0">
      <selection activeCell="M26" sqref="M26"/>
    </sheetView>
  </sheetViews>
  <sheetFormatPr baseColWidth="10" defaultRowHeight="16" x14ac:dyDescent="0.2"/>
  <cols>
    <col min="1" max="1" width="3" style="11" customWidth="1"/>
    <col min="2" max="2" width="19" style="11" bestFit="1" customWidth="1"/>
    <col min="3" max="5" width="11.5" style="11" customWidth="1"/>
    <col min="6" max="6" width="10.83203125" style="11" customWidth="1"/>
    <col min="7" max="7" width="11.6640625" style="11" bestFit="1" customWidth="1"/>
    <col min="8" max="9" width="16.6640625" style="11" customWidth="1"/>
    <col min="10" max="10" width="13" style="12" bestFit="1" customWidth="1"/>
    <col min="11" max="11" width="3.83203125" style="11" customWidth="1"/>
    <col min="12" max="13" width="10.83203125" style="12"/>
    <col min="14" max="15" width="10.83203125" style="11"/>
    <col min="16" max="16" width="12.6640625" style="11" bestFit="1" customWidth="1"/>
    <col min="17" max="16384" width="10.83203125" style="11"/>
  </cols>
  <sheetData>
    <row r="1" spans="2:17" x14ac:dyDescent="0.2">
      <c r="L1" s="30"/>
      <c r="M1" s="30"/>
      <c r="N1" s="31"/>
      <c r="O1" s="31"/>
      <c r="P1" s="31"/>
      <c r="Q1" s="31"/>
    </row>
    <row r="2" spans="2:17" ht="16" customHeight="1" x14ac:dyDescent="0.2">
      <c r="B2" s="71" t="s">
        <v>11</v>
      </c>
      <c r="C2" s="74" t="s">
        <v>18</v>
      </c>
      <c r="D2" s="75"/>
      <c r="E2" s="75"/>
      <c r="F2" s="75"/>
      <c r="G2" s="75"/>
      <c r="H2" s="76"/>
      <c r="I2" s="1" t="s">
        <v>12</v>
      </c>
      <c r="J2" s="2" t="s">
        <v>13</v>
      </c>
      <c r="L2" s="32">
        <v>0.1</v>
      </c>
      <c r="M2" s="33">
        <v>1</v>
      </c>
      <c r="N2" s="31" t="s">
        <v>68</v>
      </c>
      <c r="O2" s="34">
        <f>SUM(H11:H11)</f>
        <v>1</v>
      </c>
      <c r="P2" s="31"/>
      <c r="Q2" s="31"/>
    </row>
    <row r="3" spans="2:17" x14ac:dyDescent="0.2">
      <c r="B3" s="72"/>
      <c r="C3" s="77"/>
      <c r="D3" s="78"/>
      <c r="E3" s="78"/>
      <c r="F3" s="78"/>
      <c r="G3" s="78"/>
      <c r="H3" s="79"/>
      <c r="I3" s="3" t="s">
        <v>14</v>
      </c>
      <c r="J3" s="4" t="s">
        <v>15</v>
      </c>
      <c r="L3" s="32">
        <v>0.2</v>
      </c>
      <c r="M3" s="35">
        <v>1</v>
      </c>
      <c r="N3" s="36" t="s">
        <v>67</v>
      </c>
      <c r="O3" s="31">
        <f>O2*PI()</f>
        <v>3.1415926535897931</v>
      </c>
      <c r="P3" s="31"/>
      <c r="Q3" s="31"/>
    </row>
    <row r="4" spans="2:17" x14ac:dyDescent="0.2">
      <c r="B4" s="73"/>
      <c r="C4" s="80"/>
      <c r="D4" s="81"/>
      <c r="E4" s="81"/>
      <c r="F4" s="81"/>
      <c r="G4" s="81"/>
      <c r="H4" s="82"/>
      <c r="I4" s="3" t="s">
        <v>16</v>
      </c>
      <c r="J4" s="4" t="s">
        <v>17</v>
      </c>
      <c r="L4" s="32">
        <v>0.3</v>
      </c>
      <c r="M4" s="35">
        <v>1</v>
      </c>
      <c r="N4" s="36"/>
      <c r="O4" s="31" t="s">
        <v>71</v>
      </c>
      <c r="P4" s="31" t="s">
        <v>72</v>
      </c>
      <c r="Q4" s="31"/>
    </row>
    <row r="5" spans="2:17" x14ac:dyDescent="0.2">
      <c r="L5" s="32">
        <v>0.4</v>
      </c>
      <c r="M5" s="33">
        <v>1</v>
      </c>
      <c r="N5" s="36" t="s">
        <v>69</v>
      </c>
      <c r="O5" s="31">
        <v>0</v>
      </c>
      <c r="P5" s="31">
        <v>0</v>
      </c>
      <c r="Q5" s="31"/>
    </row>
    <row r="6" spans="2:17" x14ac:dyDescent="0.2">
      <c r="B6" s="5" t="s">
        <v>19</v>
      </c>
      <c r="C6" s="89"/>
      <c r="D6" s="90"/>
      <c r="E6" s="90"/>
      <c r="F6" s="90"/>
      <c r="G6" s="91"/>
      <c r="H6" s="83" t="s">
        <v>22</v>
      </c>
      <c r="I6" s="84"/>
      <c r="J6" s="6" t="s">
        <v>20</v>
      </c>
      <c r="L6" s="32">
        <v>0.5</v>
      </c>
      <c r="M6" s="30">
        <v>1</v>
      </c>
      <c r="N6" s="31" t="s">
        <v>70</v>
      </c>
      <c r="O6" s="31">
        <f>COS(O3)*-1</f>
        <v>1</v>
      </c>
      <c r="P6" s="31">
        <f>SIN(O3)</f>
        <v>1.22514845490862E-16</v>
      </c>
      <c r="Q6" s="31"/>
    </row>
    <row r="7" spans="2:17" x14ac:dyDescent="0.2">
      <c r="B7" s="7"/>
      <c r="C7" s="7"/>
      <c r="D7" s="7"/>
      <c r="E7" s="7"/>
      <c r="F7" s="7"/>
      <c r="G7" s="7"/>
      <c r="H7" s="7"/>
      <c r="I7" s="7"/>
      <c r="J7" s="13"/>
      <c r="L7" s="32">
        <v>0.6</v>
      </c>
      <c r="M7" s="30">
        <v>1</v>
      </c>
      <c r="N7" s="31"/>
      <c r="O7" s="31"/>
      <c r="P7" s="31"/>
      <c r="Q7" s="31"/>
    </row>
    <row r="8" spans="2:17" x14ac:dyDescent="0.2">
      <c r="B8" s="85" t="s">
        <v>23</v>
      </c>
      <c r="C8" s="86"/>
      <c r="D8" s="87"/>
      <c r="E8" s="83"/>
      <c r="F8" s="88"/>
      <c r="G8" s="88"/>
      <c r="H8" s="84"/>
      <c r="I8" s="10" t="s">
        <v>21</v>
      </c>
      <c r="J8" s="9"/>
      <c r="L8" s="32">
        <v>0.7</v>
      </c>
      <c r="M8" s="30">
        <v>1</v>
      </c>
      <c r="N8" s="31"/>
      <c r="O8" s="31"/>
      <c r="P8" s="31"/>
      <c r="Q8" s="31"/>
    </row>
    <row r="9" spans="2:17" ht="17" thickBot="1" x14ac:dyDescent="0.25">
      <c r="L9" s="32">
        <v>0.8</v>
      </c>
      <c r="M9" s="30">
        <v>1</v>
      </c>
      <c r="N9" s="31"/>
      <c r="O9" s="31"/>
      <c r="P9" s="31"/>
      <c r="Q9" s="31"/>
    </row>
    <row r="10" spans="2:17" x14ac:dyDescent="0.2">
      <c r="B10" s="63" t="s">
        <v>28</v>
      </c>
      <c r="C10" s="54" t="s">
        <v>24</v>
      </c>
      <c r="D10" s="55"/>
      <c r="E10" s="55"/>
      <c r="F10" s="55"/>
      <c r="G10" s="56"/>
      <c r="H10" s="40" t="s">
        <v>27</v>
      </c>
      <c r="I10" s="46" t="s">
        <v>8</v>
      </c>
      <c r="J10" s="47"/>
      <c r="L10" s="32">
        <v>0.9</v>
      </c>
      <c r="M10" s="30">
        <v>1</v>
      </c>
      <c r="N10" s="31"/>
      <c r="O10" s="31"/>
      <c r="P10" s="31"/>
      <c r="Q10" s="31"/>
    </row>
    <row r="11" spans="2:17" ht="16" customHeight="1" thickBot="1" x14ac:dyDescent="0.25">
      <c r="B11" s="65"/>
      <c r="C11" s="70" t="s">
        <v>25</v>
      </c>
      <c r="D11" s="70"/>
      <c r="E11" s="70"/>
      <c r="F11" s="70"/>
      <c r="G11" s="70"/>
      <c r="H11" s="23">
        <f>IF(J20=0,0%,SUM(J14:J20)%)</f>
        <v>1</v>
      </c>
      <c r="I11" s="92" t="str">
        <f>IF(H11&gt;=0.8,"APROBADO",IF(H11&gt;=0.6,"PROVISIONAL","RECHAZADO"))</f>
        <v>APROBADO</v>
      </c>
      <c r="J11" s="93"/>
      <c r="L11" s="32">
        <v>1</v>
      </c>
      <c r="M11" s="37">
        <f>SUM(M2:M10)</f>
        <v>9</v>
      </c>
      <c r="N11" s="31"/>
      <c r="O11" s="31"/>
      <c r="P11" s="31"/>
      <c r="Q11" s="31"/>
    </row>
    <row r="12" spans="2:17" ht="17" thickBot="1" x14ac:dyDescent="0.25"/>
    <row r="13" spans="2:17" x14ac:dyDescent="0.2">
      <c r="B13" s="63" t="s">
        <v>44</v>
      </c>
      <c r="C13" s="46" t="s">
        <v>9</v>
      </c>
      <c r="D13" s="46"/>
      <c r="E13" s="46"/>
      <c r="F13" s="46" t="s">
        <v>29</v>
      </c>
      <c r="G13" s="46"/>
      <c r="H13" s="46" t="s">
        <v>6</v>
      </c>
      <c r="I13" s="46"/>
      <c r="J13" s="20" t="s">
        <v>30</v>
      </c>
    </row>
    <row r="14" spans="2:17" x14ac:dyDescent="0.2">
      <c r="B14" s="64"/>
      <c r="C14" s="66" t="s">
        <v>37</v>
      </c>
      <c r="D14" s="66"/>
      <c r="E14" s="66"/>
      <c r="F14" s="69"/>
      <c r="G14" s="69"/>
      <c r="H14" s="69"/>
      <c r="I14" s="69"/>
      <c r="J14" s="38">
        <v>10</v>
      </c>
    </row>
    <row r="15" spans="2:17" x14ac:dyDescent="0.2">
      <c r="B15" s="64"/>
      <c r="C15" s="66" t="s">
        <v>38</v>
      </c>
      <c r="D15" s="66"/>
      <c r="E15" s="66"/>
      <c r="F15" s="69"/>
      <c r="G15" s="69"/>
      <c r="H15" s="69"/>
      <c r="I15" s="69"/>
      <c r="J15" s="38">
        <v>10</v>
      </c>
    </row>
    <row r="16" spans="2:17" x14ac:dyDescent="0.2">
      <c r="B16" s="64"/>
      <c r="C16" s="66" t="s">
        <v>39</v>
      </c>
      <c r="D16" s="66"/>
      <c r="E16" s="66"/>
      <c r="F16" s="69"/>
      <c r="G16" s="69"/>
      <c r="H16" s="69"/>
      <c r="I16" s="69"/>
      <c r="J16" s="38">
        <v>10</v>
      </c>
    </row>
    <row r="17" spans="2:10" x14ac:dyDescent="0.2">
      <c r="B17" s="64"/>
      <c r="C17" s="66" t="s">
        <v>40</v>
      </c>
      <c r="D17" s="66"/>
      <c r="E17" s="66"/>
      <c r="F17" s="69"/>
      <c r="G17" s="69"/>
      <c r="H17" s="69"/>
      <c r="I17" s="69"/>
      <c r="J17" s="38">
        <v>25</v>
      </c>
    </row>
    <row r="18" spans="2:10" x14ac:dyDescent="0.2">
      <c r="B18" s="64"/>
      <c r="C18" s="66" t="s">
        <v>65</v>
      </c>
      <c r="D18" s="66"/>
      <c r="E18" s="66"/>
      <c r="F18" s="69"/>
      <c r="G18" s="69"/>
      <c r="H18" s="69"/>
      <c r="I18" s="69"/>
      <c r="J18" s="38">
        <v>25</v>
      </c>
    </row>
    <row r="19" spans="2:10" x14ac:dyDescent="0.2">
      <c r="B19" s="64"/>
      <c r="C19" s="66" t="s">
        <v>42</v>
      </c>
      <c r="D19" s="66"/>
      <c r="E19" s="66"/>
      <c r="F19" s="69"/>
      <c r="G19" s="69"/>
      <c r="H19" s="69"/>
      <c r="I19" s="69"/>
      <c r="J19" s="38">
        <v>10</v>
      </c>
    </row>
    <row r="20" spans="2:10" ht="17" thickBot="1" x14ac:dyDescent="0.25">
      <c r="B20" s="65"/>
      <c r="C20" s="67" t="s">
        <v>43</v>
      </c>
      <c r="D20" s="67"/>
      <c r="E20" s="67"/>
      <c r="F20" s="70"/>
      <c r="G20" s="70"/>
      <c r="H20" s="70"/>
      <c r="I20" s="70"/>
      <c r="J20" s="39">
        <v>10</v>
      </c>
    </row>
  </sheetData>
  <mergeCells count="36">
    <mergeCell ref="C18:E18"/>
    <mergeCell ref="F18:G18"/>
    <mergeCell ref="H18:I18"/>
    <mergeCell ref="H20:I20"/>
    <mergeCell ref="F20:G20"/>
    <mergeCell ref="C20:E20"/>
    <mergeCell ref="C19:E19"/>
    <mergeCell ref="F19:G19"/>
    <mergeCell ref="H19:I19"/>
    <mergeCell ref="B13:B20"/>
    <mergeCell ref="C13:E13"/>
    <mergeCell ref="F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G16"/>
    <mergeCell ref="H16:I16"/>
    <mergeCell ref="C17:E17"/>
    <mergeCell ref="F17:G17"/>
    <mergeCell ref="H17:I17"/>
    <mergeCell ref="B10:B11"/>
    <mergeCell ref="C10:G10"/>
    <mergeCell ref="I10:J10"/>
    <mergeCell ref="C11:G11"/>
    <mergeCell ref="I11:J11"/>
    <mergeCell ref="B2:B4"/>
    <mergeCell ref="C2:H4"/>
    <mergeCell ref="C6:G6"/>
    <mergeCell ref="H6:I6"/>
    <mergeCell ref="B8:D8"/>
    <mergeCell ref="E8:H8"/>
  </mergeCells>
  <conditionalFormatting sqref="I11:J11">
    <cfRule type="containsText" dxfId="2" priority="1" operator="containsText" text="PROVISIONAL">
      <formula>NOT(ISERROR(SEARCH("PROVISIONAL",I11)))</formula>
    </cfRule>
    <cfRule type="containsText" dxfId="1" priority="2" operator="containsText" text="RECHAZADO">
      <formula>NOT(ISERROR(SEARCH("RECHAZADO",I11)))</formula>
    </cfRule>
    <cfRule type="containsText" dxfId="0" priority="3" operator="containsText" text="APROBADO">
      <formula>NOT(ISERROR(SEARCH("APROBADO",I11)))</formula>
    </cfRule>
  </conditionalFormatting>
  <dataValidations count="3">
    <dataValidation type="list" allowBlank="1" showInputMessage="1" showErrorMessage="1" promptTitle="Experiencia" prompt="Si certifica experiencia mayor a 5 años califique 25_x000a_Si certifica experiencia entre 2 y 5 años califique 15_x000a_Si certifica menos de 2 años de experiencia califique 5_x000a_Si no presenta certificaciones de experiencia califique 0" sqref="J17:J18" xr:uid="{F8A01970-9313-AD46-A706-191A5A5884D3}">
      <formula1>"0,5,15,25"</formula1>
    </dataValidation>
    <dataValidation type="list" allowBlank="1" showInputMessage="1" showErrorMessage="1" promptTitle="Puntuación por ítem" prompt="Si el documento está vigente y validado califique 10_x000a_en caso contrario califique 0" sqref="J19 J14:J16" xr:uid="{46401084-8719-C74A-AE9D-7E4DFE4B5913}">
      <formula1>"0,10"</formula1>
    </dataValidation>
    <dataValidation type="list" allowBlank="1" showInputMessage="1" showErrorMessage="1" promptTitle="Puntuación por ítem" prompt="Si la empresa, los socios o representantes legales presentan reportes califique 0_x000a_Si no presentan reportes califique 10" sqref="J20" xr:uid="{0667DE2F-AEC2-2143-89F0-ACAEF8B3AB1E}">
      <formula1>"0,10"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C3184-589D-664F-B2DC-A6725E81ABAB}">
  <dimension ref="A1:M42"/>
  <sheetViews>
    <sheetView showGridLines="0" zoomScale="88" workbookViewId="0"/>
  </sheetViews>
  <sheetFormatPr baseColWidth="10" defaultColWidth="0" defaultRowHeight="16" zeroHeight="1" x14ac:dyDescent="0.2"/>
  <cols>
    <col min="1" max="13" width="10.83203125" style="41" customWidth="1"/>
    <col min="14" max="16384" width="10.83203125" style="41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 jurídica</vt:lpstr>
      <vt:lpstr>Persona natural</vt:lpstr>
      <vt:lpstr>Flujograma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dcterms:created xsi:type="dcterms:W3CDTF">2021-03-03T15:44:02Z</dcterms:created>
  <dcterms:modified xsi:type="dcterms:W3CDTF">2022-02-18T00:27:57Z</dcterms:modified>
</cp:coreProperties>
</file>