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drawings/drawing8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en\Desktop\"/>
    </mc:Choice>
  </mc:AlternateContent>
  <xr:revisionPtr revIDLastSave="0" documentId="13_ncr:1_{AC1865EF-F565-481A-A8A0-40EC7140FB12}" xr6:coauthVersionLast="47" xr6:coauthVersionMax="47" xr10:uidLastSave="{00000000-0000-0000-0000-000000000000}"/>
  <bookViews>
    <workbookView xWindow="-120" yWindow="-120" windowWidth="20730" windowHeight="11160" firstSheet="1" activeTab="1" xr2:uid="{ED52C99A-FD53-4ACA-B3E8-B33BF0570D89}"/>
  </bookViews>
  <sheets>
    <sheet name="Analisis Sensibilidad 2 - 10C" sheetId="4" state="hidden" r:id="rId1"/>
    <sheet name="Portada" sheetId="13" r:id="rId2"/>
    <sheet name="Indicadores" sheetId="12" r:id="rId3"/>
    <sheet name="Analisis de Sensibilida 1 - 10C" sheetId="2" r:id="rId4"/>
    <sheet name="Analisis Sensibilidad 20% 12C" sheetId="11" r:id="rId5"/>
    <sheet name="Analisis Sensibilidad 30% 13C" sheetId="10" r:id="rId6"/>
    <sheet name="Analisis Sensibilidad 40% - 14C" sheetId="8" r:id="rId7"/>
    <sheet name="Analisis Sensibilidad 50% - 15C" sheetId="5" r:id="rId8"/>
    <sheet name="Analisis Sensibilidad 3 - 20C" sheetId="3" state="hidden" r:id="rId9"/>
  </sheets>
  <definedNames>
    <definedName name="OpenSolver_ChosenSolver" localSheetId="3" hidden="1">CBC</definedName>
    <definedName name="OpenSolver_ChosenSolver" localSheetId="0" hidden="1">CBC</definedName>
    <definedName name="OpenSolver_ChosenSolver" localSheetId="4" hidden="1">CBC</definedName>
    <definedName name="OpenSolver_ChosenSolver" localSheetId="8" hidden="1">CBC</definedName>
    <definedName name="OpenSolver_ChosenSolver" localSheetId="5" hidden="1">CBC</definedName>
    <definedName name="OpenSolver_ChosenSolver" localSheetId="6" hidden="1">CBC</definedName>
    <definedName name="OpenSolver_ChosenSolver" localSheetId="7" hidden="1">CBC</definedName>
    <definedName name="OpenSolver_DualsNewSheet" localSheetId="3" hidden="1">0</definedName>
    <definedName name="OpenSolver_DualsNewSheet" localSheetId="0" hidden="1">0</definedName>
    <definedName name="OpenSolver_DualsNewSheet" localSheetId="4" hidden="1">0</definedName>
    <definedName name="OpenSolver_DualsNewSheet" localSheetId="8" hidden="1">0</definedName>
    <definedName name="OpenSolver_DualsNewSheet" localSheetId="5" hidden="1">0</definedName>
    <definedName name="OpenSolver_DualsNewSheet" localSheetId="6" hidden="1">0</definedName>
    <definedName name="OpenSolver_DualsNewSheet" localSheetId="7" hidden="1">0</definedName>
    <definedName name="OpenSolver_LinearityCheck" localSheetId="3" hidden="1">1</definedName>
    <definedName name="OpenSolver_LinearityCheck" localSheetId="0" hidden="1">1</definedName>
    <definedName name="OpenSolver_LinearityCheck" localSheetId="4" hidden="1">1</definedName>
    <definedName name="OpenSolver_LinearityCheck" localSheetId="8" hidden="1">1</definedName>
    <definedName name="OpenSolver_LinearityCheck" localSheetId="5" hidden="1">1</definedName>
    <definedName name="OpenSolver_LinearityCheck" localSheetId="6" hidden="1">1</definedName>
    <definedName name="OpenSolver_LinearityCheck" localSheetId="7" hidden="1">1</definedName>
    <definedName name="OpenSolver_UpdateSensitivity" localSheetId="3" hidden="1">1</definedName>
    <definedName name="OpenSolver_UpdateSensitivity" localSheetId="0" hidden="1">1</definedName>
    <definedName name="OpenSolver_UpdateSensitivity" localSheetId="4" hidden="1">1</definedName>
    <definedName name="OpenSolver_UpdateSensitivity" localSheetId="8" hidden="1">1</definedName>
    <definedName name="OpenSolver_UpdateSensitivity" localSheetId="5" hidden="1">1</definedName>
    <definedName name="OpenSolver_UpdateSensitivity" localSheetId="6" hidden="1">1</definedName>
    <definedName name="OpenSolver_UpdateSensitivity" localSheetId="7" hidden="1">1</definedName>
    <definedName name="solver_adj" localSheetId="3" hidden="1">'Analisis de Sensibilida 1 - 10C'!$C$30:$M$40,'Analisis de Sensibilida 1 - 10C'!$C$46:$M$56</definedName>
    <definedName name="solver_adj" localSheetId="0" hidden="1">'Analisis Sensibilidad 2 - 10C'!$C$29:$M$39,'Analisis Sensibilidad 2 - 10C'!$C$45:$M$55</definedName>
    <definedName name="solver_adj" localSheetId="4" hidden="1">'Analisis Sensibilidad 20% 12C'!$C$32:$O$44,'Analisis Sensibilidad 20% 12C'!$C$50:$O$62</definedName>
    <definedName name="solver_adj" localSheetId="8" hidden="1">'Analisis Sensibilidad 3 - 20C'!$E$40:$Y$60,'Analisis Sensibilidad 3 - 20C'!$E$66:$Y$86</definedName>
    <definedName name="solver_adj" localSheetId="5" hidden="1">'Analisis Sensibilidad 30% 13C'!$C$33:$P$46,'Analisis Sensibilidad 30% 13C'!$C$52:$P$65</definedName>
    <definedName name="solver_adj" localSheetId="6" hidden="1">'Analisis Sensibilidad 40% - 14C'!$C$34:$Q$48,'Analisis Sensibilidad 40% - 14C'!$C$54:$Q$68</definedName>
    <definedName name="solver_adj" localSheetId="7" hidden="1">'Analisis Sensibilidad 50% - 15C'!$C$35:$R$50,'Analisis Sensibilidad 50% - 15C'!$C$56:$R$71</definedName>
    <definedName name="solver_cvg" localSheetId="3" hidden="1">0.0001</definedName>
    <definedName name="solver_cvg" localSheetId="0" hidden="1">0.0001</definedName>
    <definedName name="solver_cvg" localSheetId="4" hidden="1">0.0001</definedName>
    <definedName name="solver_cvg" localSheetId="8" hidden="1">0.0001</definedName>
    <definedName name="solver_cvg" localSheetId="5" hidden="1">0.0001</definedName>
    <definedName name="solver_cvg" localSheetId="6" hidden="1">0.0001</definedName>
    <definedName name="solver_cvg" localSheetId="7" hidden="1">0.0001</definedName>
    <definedName name="solver_drv" localSheetId="3" hidden="1">1</definedName>
    <definedName name="solver_drv" localSheetId="0" hidden="1">1</definedName>
    <definedName name="solver_drv" localSheetId="4" hidden="1">1</definedName>
    <definedName name="solver_drv" localSheetId="8" hidden="1">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eng" localSheetId="3" hidden="1">1</definedName>
    <definedName name="solver_eng" localSheetId="0" hidden="1">1</definedName>
    <definedName name="solver_eng" localSheetId="4" hidden="1">1</definedName>
    <definedName name="solver_eng" localSheetId="8" hidden="1">2</definedName>
    <definedName name="solver_eng" localSheetId="5" hidden="1">1</definedName>
    <definedName name="solver_eng" localSheetId="6" hidden="1">1</definedName>
    <definedName name="solver_eng" localSheetId="7" hidden="1">1</definedName>
    <definedName name="solver_est" localSheetId="3" hidden="1">1</definedName>
    <definedName name="solver_est" localSheetId="0" hidden="1">1</definedName>
    <definedName name="solver_est" localSheetId="4" hidden="1">1</definedName>
    <definedName name="solver_est" localSheetId="8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itr" localSheetId="3" hidden="1">2147483647</definedName>
    <definedName name="solver_itr" localSheetId="0" hidden="1">2147483647</definedName>
    <definedName name="solver_itr" localSheetId="4" hidden="1">2147483647</definedName>
    <definedName name="solver_itr" localSheetId="8" hidden="1">2147483647</definedName>
    <definedName name="solver_itr" localSheetId="5" hidden="1">2147483647</definedName>
    <definedName name="solver_itr" localSheetId="6" hidden="1">2147483647</definedName>
    <definedName name="solver_itr" localSheetId="7" hidden="1">2147483647</definedName>
    <definedName name="solver_lhs1" localSheetId="3" hidden="1">'Analisis de Sensibilida 1 - 10C'!$C$30:$M$40</definedName>
    <definedName name="solver_lhs1" localSheetId="0" hidden="1">'Analisis Sensibilidad 2 - 10C'!$C$29:$M$39</definedName>
    <definedName name="solver_lhs1" localSheetId="4" hidden="1">'Analisis Sensibilidad 20% 12C'!$P$33:$P$44</definedName>
    <definedName name="solver_lhs1" localSheetId="8" hidden="1">'Analisis Sensibilidad 3 - 20C'!$AC$67:$AC$86</definedName>
    <definedName name="solver_lhs1" localSheetId="5" hidden="1">'Analisis Sensibilidad 30% 13C'!$Q$34:$Q$46</definedName>
    <definedName name="solver_lhs1" localSheetId="6" hidden="1">'Analisis Sensibilidad 40% - 14C'!$R$35:$R$48</definedName>
    <definedName name="solver_lhs1" localSheetId="7" hidden="1">'Analisis Sensibilidad 50% - 15C'!$S$36:$S$50</definedName>
    <definedName name="solver_lhs2" localSheetId="3" hidden="1">'Analisis de Sensibilida 1 - 10C'!$D$41:$R$41</definedName>
    <definedName name="solver_lhs2" localSheetId="0" hidden="1">'Analisis Sensibilidad 2 - 10C'!$D$40:$R$40</definedName>
    <definedName name="solver_lhs2" localSheetId="4" hidden="1">'Analisis Sensibilidad 20% 12C'!$S$51:$S$62</definedName>
    <definedName name="solver_lhs2" localSheetId="8" hidden="1">'Analisis Sensibilidad 3 - 20C'!$E$40:$Y$60</definedName>
    <definedName name="solver_lhs2" localSheetId="5" hidden="1">'Analisis Sensibilidad 30% 13C'!$T$53:$T$65</definedName>
    <definedName name="solver_lhs2" localSheetId="6" hidden="1">'Analisis Sensibilidad 40% - 14C'!$U$55:$U$68</definedName>
    <definedName name="solver_lhs2" localSheetId="7" hidden="1">'Analisis Sensibilidad 50% - 15C'!$V$57:$V$71</definedName>
    <definedName name="solver_lhs3" localSheetId="3" hidden="1">'Analisis de Sensibilida 1 - 10C'!$C$64:$M$74</definedName>
    <definedName name="solver_lhs3" localSheetId="0" hidden="1">'Analisis Sensibilidad 2 - 10C'!$C$63:$M$73</definedName>
    <definedName name="solver_lhs3" localSheetId="4" hidden="1">'Analisis Sensibilidad 20% 12C'!$C$70:$O$82</definedName>
    <definedName name="solver_lhs3" localSheetId="8" hidden="1">'Analisis Sensibilidad 3 - 20C'!$E$94:$Y$114</definedName>
    <definedName name="solver_lhs3" localSheetId="5" hidden="1">'Analisis Sensibilidad 30% 13C'!$C$73:$P$86</definedName>
    <definedName name="solver_lhs3" localSheetId="6" hidden="1">'Analisis Sensibilidad 40% - 14C'!$C$76:$Q$90</definedName>
    <definedName name="solver_lhs3" localSheetId="7" hidden="1">'Analisis Sensibilidad 50% - 15C'!$C$79:$R$94</definedName>
    <definedName name="solver_lhs4" localSheetId="3" hidden="1">'Analisis de Sensibilida 1 - 10C'!$N$31:$N$40</definedName>
    <definedName name="solver_lhs4" localSheetId="0" hidden="1">'Analisis Sensibilidad 2 - 10C'!$N$30:$N$39</definedName>
    <definedName name="solver_lhs4" localSheetId="4" hidden="1">'Analisis Sensibilidad 20% 12C'!$C$32:$O$44</definedName>
    <definedName name="solver_lhs4" localSheetId="8" hidden="1">'Analisis Sensibilidad 3 - 20C'!$F$61:$Y$61</definedName>
    <definedName name="solver_lhs4" localSheetId="5" hidden="1">'Analisis Sensibilidad 30% 13C'!$C$33:$P$46</definedName>
    <definedName name="solver_lhs4" localSheetId="6" hidden="1">'Analisis Sensibilidad 40% - 14C'!$C$34:$Q$48</definedName>
    <definedName name="solver_lhs4" localSheetId="7" hidden="1">'Analisis Sensibilidad 50% - 15C'!$C$35:$R$50</definedName>
    <definedName name="solver_lhs5" localSheetId="3" hidden="1">'Analisis de Sensibilida 1 - 10C'!$Q$47:$Q$56</definedName>
    <definedName name="solver_lhs5" localSheetId="0" hidden="1">'Analisis Sensibilidad 2 - 10C'!$Q$46:$Q$55</definedName>
    <definedName name="solver_lhs5" localSheetId="4" hidden="1">'Analisis Sensibilidad 20% 12C'!$D$45:$O$45</definedName>
    <definedName name="solver_lhs5" localSheetId="8" hidden="1">'Analisis Sensibilidad 3 - 20C'!$Z$41:$Z$60</definedName>
    <definedName name="solver_lhs5" localSheetId="5" hidden="1">'Analisis Sensibilidad 30% 13C'!$D$47:$P$47</definedName>
    <definedName name="solver_lhs5" localSheetId="6" hidden="1">'Analisis Sensibilidad 40% - 14C'!$D$49:$Q$49</definedName>
    <definedName name="solver_lhs5" localSheetId="7" hidden="1">'Analisis Sensibilidad 50% - 15C'!$D$51:$R$51</definedName>
    <definedName name="solver_mip" localSheetId="8" hidden="1">2147483647</definedName>
    <definedName name="solver_mni" localSheetId="8" hidden="1">30</definedName>
    <definedName name="solver_mrt" localSheetId="8" hidden="1">0.075</definedName>
    <definedName name="solver_msl" localSheetId="8" hidden="1">2</definedName>
    <definedName name="solver_neg" localSheetId="3" hidden="1">1</definedName>
    <definedName name="solver_neg" localSheetId="0" hidden="1">1</definedName>
    <definedName name="solver_neg" localSheetId="4" hidden="1">1</definedName>
    <definedName name="solver_neg" localSheetId="8" hidden="1">1</definedName>
    <definedName name="solver_neg" localSheetId="5" hidden="1">1</definedName>
    <definedName name="solver_neg" localSheetId="6" hidden="1">1</definedName>
    <definedName name="solver_neg" localSheetId="7" hidden="1">1</definedName>
    <definedName name="solver_nod" localSheetId="8" hidden="1">2147483647</definedName>
    <definedName name="solver_num" localSheetId="3" hidden="1">5</definedName>
    <definedName name="solver_num" localSheetId="0" hidden="1">5</definedName>
    <definedName name="solver_num" localSheetId="4" hidden="1">5</definedName>
    <definedName name="solver_num" localSheetId="8" hidden="1">5</definedName>
    <definedName name="solver_num" localSheetId="5" hidden="1">5</definedName>
    <definedName name="solver_num" localSheetId="6" hidden="1">5</definedName>
    <definedName name="solver_num" localSheetId="7" hidden="1">5</definedName>
    <definedName name="solver_nwt" localSheetId="3" hidden="1">1</definedName>
    <definedName name="solver_nwt" localSheetId="0" hidden="1">1</definedName>
    <definedName name="solver_nwt" localSheetId="4" hidden="1">1</definedName>
    <definedName name="solver_nwt" localSheetId="8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opt" localSheetId="3" hidden="1">'Analisis de Sensibilida 1 - 10C'!$C$7</definedName>
    <definedName name="solver_opt" localSheetId="0" hidden="1">'Analisis Sensibilidad 2 - 10C'!$C$7</definedName>
    <definedName name="solver_opt" localSheetId="4" hidden="1">'Analisis Sensibilidad 20% 12C'!$C$7</definedName>
    <definedName name="solver_opt" localSheetId="8" hidden="1">'Analisis Sensibilidad 3 - 20C'!$E$7</definedName>
    <definedName name="solver_opt" localSheetId="5" hidden="1">'Analisis Sensibilidad 30% 13C'!$C$7</definedName>
    <definedName name="solver_opt" localSheetId="6" hidden="1">'Analisis Sensibilidad 40% - 14C'!$C$7</definedName>
    <definedName name="solver_opt" localSheetId="7" hidden="1">'Analisis Sensibilidad 50% - 15C'!$C$7</definedName>
    <definedName name="solver_pre" localSheetId="8" hidden="1">0.000001</definedName>
    <definedName name="solver_rbv" localSheetId="8" hidden="1">1</definedName>
    <definedName name="solver_rel1" localSheetId="3" hidden="1">5</definedName>
    <definedName name="solver_rel1" localSheetId="0" hidden="1">5</definedName>
    <definedName name="solver_rel1" localSheetId="4" hidden="1">2</definedName>
    <definedName name="solver_rel1" localSheetId="8" hidden="1">2</definedName>
    <definedName name="solver_rel1" localSheetId="5" hidden="1">2</definedName>
    <definedName name="solver_rel1" localSheetId="6" hidden="1">2</definedName>
    <definedName name="solver_rel1" localSheetId="7" hidden="1">2</definedName>
    <definedName name="solver_rel2" localSheetId="3" hidden="1">1</definedName>
    <definedName name="solver_rel2" localSheetId="0" hidden="1">1</definedName>
    <definedName name="solver_rel2" localSheetId="4" hidden="1">2</definedName>
    <definedName name="solver_rel2" localSheetId="8" hidden="1">5</definedName>
    <definedName name="solver_rel2" localSheetId="5" hidden="1">2</definedName>
    <definedName name="solver_rel2" localSheetId="6" hidden="1">2</definedName>
    <definedName name="solver_rel2" localSheetId="7" hidden="1">2</definedName>
    <definedName name="solver_rel3" localSheetId="3" hidden="1">1</definedName>
    <definedName name="solver_rel3" localSheetId="0" hidden="1">1</definedName>
    <definedName name="solver_rel3" localSheetId="4" hidden="1">1</definedName>
    <definedName name="solver_rel3" localSheetId="8" hidden="1">1</definedName>
    <definedName name="solver_rel3" localSheetId="5" hidden="1">1</definedName>
    <definedName name="solver_rel3" localSheetId="6" hidden="1">1</definedName>
    <definedName name="solver_rel3" localSheetId="7" hidden="1">1</definedName>
    <definedName name="solver_rel4" localSheetId="3" hidden="1">2</definedName>
    <definedName name="solver_rel4" localSheetId="0" hidden="1">2</definedName>
    <definedName name="solver_rel4" localSheetId="4" hidden="1">5</definedName>
    <definedName name="solver_rel4" localSheetId="8" hidden="1">2</definedName>
    <definedName name="solver_rel4" localSheetId="5" hidden="1">5</definedName>
    <definedName name="solver_rel4" localSheetId="6" hidden="1">5</definedName>
    <definedName name="solver_rel4" localSheetId="7" hidden="1">5</definedName>
    <definedName name="solver_rel5" localSheetId="3" hidden="1">2</definedName>
    <definedName name="solver_rel5" localSheetId="0" hidden="1">2</definedName>
    <definedName name="solver_rel5" localSheetId="4" hidden="1">1</definedName>
    <definedName name="solver_rel5" localSheetId="8" hidden="1">2</definedName>
    <definedName name="solver_rel5" localSheetId="5" hidden="1">1</definedName>
    <definedName name="solver_rel5" localSheetId="6" hidden="1">1</definedName>
    <definedName name="solver_rel5" localSheetId="7" hidden="1">1</definedName>
    <definedName name="solver_rhs1" localSheetId="3" hidden="1">"binario"</definedName>
    <definedName name="solver_rhs1" localSheetId="0" hidden="1">"binario"</definedName>
    <definedName name="solver_rhs1" localSheetId="4" hidden="1">1</definedName>
    <definedName name="solver_rhs1" localSheetId="8" hidden="1">'Analisis Sensibilidad 3 - 20C'!$AD$67:$AD$86</definedName>
    <definedName name="solver_rhs1" localSheetId="5" hidden="1">1</definedName>
    <definedName name="solver_rhs1" localSheetId="6" hidden="1">1</definedName>
    <definedName name="solver_rhs1" localSheetId="7" hidden="1">1</definedName>
    <definedName name="solver_rhs2" localSheetId="3" hidden="1">1</definedName>
    <definedName name="solver_rhs2" localSheetId="0" hidden="1">1</definedName>
    <definedName name="solver_rhs2" localSheetId="4" hidden="1">'Analisis Sensibilidad 20% 12C'!$T$51:$T$62</definedName>
    <definedName name="solver_rhs2" localSheetId="8" hidden="1">"binario"</definedName>
    <definedName name="solver_rhs2" localSheetId="5" hidden="1">'Analisis Sensibilidad 30% 13C'!$U$53:$U$65</definedName>
    <definedName name="solver_rhs2" localSheetId="6" hidden="1">'Analisis Sensibilidad 40% - 14C'!$V$55:$V$68</definedName>
    <definedName name="solver_rhs2" localSheetId="7" hidden="1">'Analisis Sensibilidad 50% - 15C'!$W$57:$W$71</definedName>
    <definedName name="solver_rhs3" localSheetId="3" hidden="1">0</definedName>
    <definedName name="solver_rhs3" localSheetId="0" hidden="1">0</definedName>
    <definedName name="solver_rhs3" localSheetId="4" hidden="1">0</definedName>
    <definedName name="solver_rhs3" localSheetId="8" hidden="1">0</definedName>
    <definedName name="solver_rhs3" localSheetId="5" hidden="1">0</definedName>
    <definedName name="solver_rhs3" localSheetId="6" hidden="1">0</definedName>
    <definedName name="solver_rhs3" localSheetId="7" hidden="1">0</definedName>
    <definedName name="solver_rhs4" localSheetId="3" hidden="1">1</definedName>
    <definedName name="solver_rhs4" localSheetId="0" hidden="1">1</definedName>
    <definedName name="solver_rhs4" localSheetId="4" hidden="1">"binario"</definedName>
    <definedName name="solver_rhs4" localSheetId="8" hidden="1">1</definedName>
    <definedName name="solver_rhs4" localSheetId="5" hidden="1">"binario"</definedName>
    <definedName name="solver_rhs4" localSheetId="6" hidden="1">"binario"</definedName>
    <definedName name="solver_rhs4" localSheetId="7" hidden="1">"binario"</definedName>
    <definedName name="solver_rhs5" localSheetId="3" hidden="1">'Analisis de Sensibilida 1 - 10C'!$R$47:$R$56</definedName>
    <definedName name="solver_rhs5" localSheetId="0" hidden="1">'Analisis Sensibilidad 2 - 10C'!$R$46:$R$55</definedName>
    <definedName name="solver_rhs5" localSheetId="4" hidden="1">1</definedName>
    <definedName name="solver_rhs5" localSheetId="8" hidden="1">1</definedName>
    <definedName name="solver_rhs5" localSheetId="5" hidden="1">1</definedName>
    <definedName name="solver_rhs5" localSheetId="6" hidden="1">1</definedName>
    <definedName name="solver_rhs5" localSheetId="7" hidden="1">1</definedName>
    <definedName name="solver_rlx" localSheetId="3" hidden="1">0</definedName>
    <definedName name="solver_rlx" localSheetId="0" hidden="1">0</definedName>
    <definedName name="solver_rlx" localSheetId="4" hidden="1">0</definedName>
    <definedName name="solver_rlx" localSheetId="8" hidden="1">2</definedName>
    <definedName name="solver_rlx" localSheetId="5" hidden="1">0</definedName>
    <definedName name="solver_rlx" localSheetId="6" hidden="1">0</definedName>
    <definedName name="solver_rlx" localSheetId="7" hidden="1">0</definedName>
    <definedName name="solver_rsd" localSheetId="8" hidden="1">0</definedName>
    <definedName name="solver_scl" localSheetId="3" hidden="1">2</definedName>
    <definedName name="solver_scl" localSheetId="0" hidden="1">2</definedName>
    <definedName name="solver_scl" localSheetId="4" hidden="1">2</definedName>
    <definedName name="solver_scl" localSheetId="8" hidden="1">2</definedName>
    <definedName name="solver_scl" localSheetId="5" hidden="1">2</definedName>
    <definedName name="solver_scl" localSheetId="6" hidden="1">2</definedName>
    <definedName name="solver_scl" localSheetId="7" hidden="1">2</definedName>
    <definedName name="solver_sho" localSheetId="3" hidden="1">0</definedName>
    <definedName name="solver_sho" localSheetId="0" hidden="1">0</definedName>
    <definedName name="solver_sho" localSheetId="4" hidden="1">0</definedName>
    <definedName name="solver_sho" localSheetId="8" hidden="1">1</definedName>
    <definedName name="solver_sho" localSheetId="5" hidden="1">0</definedName>
    <definedName name="solver_sho" localSheetId="6" hidden="1">0</definedName>
    <definedName name="solver_sho" localSheetId="7" hidden="1">0</definedName>
    <definedName name="solver_ssz" localSheetId="8" hidden="1">100</definedName>
    <definedName name="solver_tim" localSheetId="3" hidden="1">2147483647</definedName>
    <definedName name="solver_tim" localSheetId="0" hidden="1">2147483647</definedName>
    <definedName name="solver_tim" localSheetId="4" hidden="1">2147483647</definedName>
    <definedName name="solver_tim" localSheetId="8" hidden="1">60</definedName>
    <definedName name="solver_tim" localSheetId="5" hidden="1">2147483647</definedName>
    <definedName name="solver_tim" localSheetId="6" hidden="1">2147483647</definedName>
    <definedName name="solver_tim" localSheetId="7" hidden="1">2147483647</definedName>
    <definedName name="solver_tol" localSheetId="3" hidden="1">0.05</definedName>
    <definedName name="solver_tol" localSheetId="0" hidden="1">0.05</definedName>
    <definedName name="solver_tol" localSheetId="4" hidden="1">0.05</definedName>
    <definedName name="solver_tol" localSheetId="8" hidden="1">0.05</definedName>
    <definedName name="solver_tol" localSheetId="5" hidden="1">0.05</definedName>
    <definedName name="solver_tol" localSheetId="6" hidden="1">0.05</definedName>
    <definedName name="solver_tol" localSheetId="7" hidden="1">0.05</definedName>
    <definedName name="solver_typ" localSheetId="3" hidden="1">2</definedName>
    <definedName name="solver_typ" localSheetId="0" hidden="1">2</definedName>
    <definedName name="solver_typ" localSheetId="4" hidden="1">2</definedName>
    <definedName name="solver_typ" localSheetId="8" hidden="1">2</definedName>
    <definedName name="solver_typ" localSheetId="5" hidden="1">2</definedName>
    <definedName name="solver_typ" localSheetId="6" hidden="1">2</definedName>
    <definedName name="solver_typ" localSheetId="7" hidden="1">2</definedName>
    <definedName name="solver_val" localSheetId="3" hidden="1">0</definedName>
    <definedName name="solver_val" localSheetId="0" hidden="1">0</definedName>
    <definedName name="solver_val" localSheetId="4" hidden="1">0</definedName>
    <definedName name="solver_val" localSheetId="8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er" localSheetId="3" hidden="1">3</definedName>
    <definedName name="solver_ver" localSheetId="0" hidden="1">3</definedName>
    <definedName name="solver_ver" localSheetId="4" hidden="1">3</definedName>
    <definedName name="solver_ver" localSheetId="8" hidden="1">3</definedName>
    <definedName name="solver_ver" localSheetId="5" hidden="1">3</definedName>
    <definedName name="solver_ver" localSheetId="6" hidden="1">3</definedName>
    <definedName name="solver_ver" localSheetId="7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7" i="2" l="1"/>
  <c r="B63" i="11"/>
  <c r="B66" i="10"/>
  <c r="B69" i="8"/>
  <c r="B72" i="5"/>
  <c r="R7" i="5"/>
  <c r="R7" i="8"/>
  <c r="R7" i="10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Q5" i="5"/>
  <c r="U7" i="5"/>
  <c r="Y6" i="8"/>
  <c r="Z6" i="8"/>
  <c r="AA6" i="8"/>
  <c r="AB6" i="8"/>
  <c r="AC6" i="8"/>
  <c r="AD6" i="8"/>
  <c r="R5" i="8"/>
  <c r="S5" i="8"/>
  <c r="T5" i="8"/>
  <c r="U5" i="8"/>
  <c r="P5" i="8" s="1"/>
  <c r="V5" i="8"/>
  <c r="W5" i="8"/>
  <c r="X5" i="8"/>
  <c r="Y5" i="8"/>
  <c r="Z5" i="8"/>
  <c r="AA5" i="8"/>
  <c r="AB5" i="8"/>
  <c r="AC5" i="8"/>
  <c r="AD5" i="8"/>
  <c r="Q5" i="8"/>
  <c r="X6" i="8"/>
  <c r="W6" i="8"/>
  <c r="V6" i="8"/>
  <c r="T6" i="8"/>
  <c r="R6" i="8"/>
  <c r="Y6" i="10"/>
  <c r="Z6" i="10"/>
  <c r="AA6" i="10"/>
  <c r="AB6" i="10"/>
  <c r="AC6" i="10"/>
  <c r="R5" i="10"/>
  <c r="S5" i="10"/>
  <c r="T5" i="10"/>
  <c r="U5" i="10"/>
  <c r="U6" i="10" s="1"/>
  <c r="V5" i="10"/>
  <c r="W5" i="10"/>
  <c r="X5" i="10"/>
  <c r="Y5" i="10"/>
  <c r="Z5" i="10"/>
  <c r="AA5" i="10"/>
  <c r="AB5" i="10"/>
  <c r="AC5" i="10"/>
  <c r="Q5" i="10"/>
  <c r="X6" i="10"/>
  <c r="W6" i="10"/>
  <c r="V6" i="10"/>
  <c r="T6" i="10"/>
  <c r="S6" i="10"/>
  <c r="R6" i="10"/>
  <c r="P5" i="2"/>
  <c r="R5" i="2"/>
  <c r="S5" i="2"/>
  <c r="T5" i="2"/>
  <c r="T6" i="2" s="1"/>
  <c r="U5" i="2"/>
  <c r="U6" i="2" s="1"/>
  <c r="V5" i="2"/>
  <c r="W5" i="2"/>
  <c r="W6" i="2" s="1"/>
  <c r="X5" i="2"/>
  <c r="X6" i="2" s="1"/>
  <c r="Y5" i="2"/>
  <c r="Y6" i="2" s="1"/>
  <c r="Z5" i="2"/>
  <c r="R6" i="2"/>
  <c r="S6" i="2"/>
  <c r="V6" i="2"/>
  <c r="Z6" i="2"/>
  <c r="Q5" i="2"/>
  <c r="P5" i="5" l="1"/>
  <c r="Q6" i="5"/>
  <c r="U6" i="8"/>
  <c r="S6" i="8"/>
  <c r="Q6" i="8"/>
  <c r="Q6" i="10"/>
  <c r="P5" i="10"/>
  <c r="Q6" i="2"/>
  <c r="R7" i="2"/>
  <c r="G6" i="11" l="1"/>
  <c r="R7" i="11"/>
  <c r="C8" i="11"/>
  <c r="Q6" i="11"/>
  <c r="T6" i="11"/>
  <c r="U6" i="11"/>
  <c r="X6" i="11"/>
  <c r="R5" i="11"/>
  <c r="R6" i="11" s="1"/>
  <c r="S5" i="11"/>
  <c r="S6" i="11" s="1"/>
  <c r="T5" i="11"/>
  <c r="U5" i="11"/>
  <c r="V5" i="11"/>
  <c r="V6" i="11" s="1"/>
  <c r="W5" i="11"/>
  <c r="W6" i="11" s="1"/>
  <c r="X5" i="11"/>
  <c r="Y5" i="11"/>
  <c r="Y6" i="11" s="1"/>
  <c r="Z5" i="11"/>
  <c r="Z6" i="11" s="1"/>
  <c r="AA5" i="11"/>
  <c r="AA6" i="11" s="1"/>
  <c r="AB5" i="11"/>
  <c r="AB6" i="11" s="1"/>
  <c r="Q5" i="11"/>
  <c r="P5" i="11" s="1"/>
  <c r="C10" i="11"/>
  <c r="U7" i="11" s="1"/>
  <c r="R16" i="11"/>
  <c r="H5" i="12" l="1"/>
  <c r="G5" i="12"/>
  <c r="F5" i="12"/>
  <c r="E5" i="12"/>
  <c r="D5" i="12"/>
  <c r="H11" i="12"/>
  <c r="H10" i="12"/>
  <c r="G11" i="12"/>
  <c r="G10" i="12"/>
  <c r="F11" i="12"/>
  <c r="F10" i="12"/>
  <c r="E11" i="12"/>
  <c r="E10" i="12"/>
  <c r="D11" i="12"/>
  <c r="D10" i="12"/>
  <c r="F9" i="12"/>
  <c r="G9" i="12"/>
  <c r="H9" i="12"/>
  <c r="F8" i="12"/>
  <c r="G8" i="12"/>
  <c r="H8" i="12"/>
  <c r="H7" i="12"/>
  <c r="G7" i="12"/>
  <c r="F7" i="12"/>
  <c r="K10" i="5"/>
  <c r="K6" i="5"/>
  <c r="K6" i="8"/>
  <c r="K6" i="10"/>
  <c r="C7" i="8"/>
  <c r="K10" i="8" s="1"/>
  <c r="G6" i="5"/>
  <c r="G7" i="5" s="1"/>
  <c r="G6" i="8"/>
  <c r="G7" i="8" s="1"/>
  <c r="K10" i="10"/>
  <c r="G6" i="10"/>
  <c r="G7" i="10" s="1"/>
  <c r="G7" i="11"/>
  <c r="C7" i="11"/>
  <c r="E7" i="12" s="1"/>
  <c r="E82" i="11"/>
  <c r="M82" i="11"/>
  <c r="G80" i="11"/>
  <c r="N77" i="11"/>
  <c r="H75" i="11"/>
  <c r="O72" i="11"/>
  <c r="I71" i="11"/>
  <c r="F70" i="11"/>
  <c r="O63" i="11"/>
  <c r="R62" i="11" s="1"/>
  <c r="N63" i="11"/>
  <c r="R61" i="11" s="1"/>
  <c r="M63" i="11"/>
  <c r="R60" i="11" s="1"/>
  <c r="L63" i="11"/>
  <c r="R59" i="11" s="1"/>
  <c r="K63" i="11"/>
  <c r="R58" i="11" s="1"/>
  <c r="J63" i="11"/>
  <c r="R57" i="11" s="1"/>
  <c r="I63" i="11"/>
  <c r="R56" i="11" s="1"/>
  <c r="H63" i="11"/>
  <c r="R55" i="11" s="1"/>
  <c r="G63" i="11"/>
  <c r="R54" i="11" s="1"/>
  <c r="F63" i="11"/>
  <c r="R53" i="11" s="1"/>
  <c r="E63" i="11"/>
  <c r="R52" i="11" s="1"/>
  <c r="D63" i="11"/>
  <c r="R51" i="11" s="1"/>
  <c r="C63" i="11"/>
  <c r="R50" i="11" s="1"/>
  <c r="T62" i="11"/>
  <c r="Q62" i="11"/>
  <c r="T61" i="11"/>
  <c r="Q61" i="11"/>
  <c r="T60" i="11"/>
  <c r="Q60" i="11"/>
  <c r="T59" i="11"/>
  <c r="Q59" i="11"/>
  <c r="T58" i="11"/>
  <c r="Q58" i="11"/>
  <c r="T57" i="11"/>
  <c r="Q57" i="11"/>
  <c r="T56" i="11"/>
  <c r="Q56" i="11"/>
  <c r="T55" i="11"/>
  <c r="Q55" i="11"/>
  <c r="T54" i="11"/>
  <c r="Q54" i="11"/>
  <c r="T53" i="11"/>
  <c r="Q53" i="11"/>
  <c r="T52" i="11"/>
  <c r="Q52" i="11"/>
  <c r="T51" i="11"/>
  <c r="E6" i="12" s="1"/>
  <c r="Q51" i="11"/>
  <c r="Q50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R27" i="11"/>
  <c r="R26" i="11"/>
  <c r="R25" i="11"/>
  <c r="R24" i="11"/>
  <c r="R23" i="11"/>
  <c r="R22" i="11"/>
  <c r="R21" i="11"/>
  <c r="R20" i="11"/>
  <c r="R19" i="11"/>
  <c r="R18" i="11"/>
  <c r="R17" i="11"/>
  <c r="S16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T16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C83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C81" i="10"/>
  <c r="P80" i="10"/>
  <c r="O80" i="10"/>
  <c r="N80" i="10"/>
  <c r="M80" i="10"/>
  <c r="L80" i="10"/>
  <c r="K80" i="10"/>
  <c r="J80" i="10"/>
  <c r="I80" i="10"/>
  <c r="H80" i="10"/>
  <c r="G80" i="10"/>
  <c r="F80" i="10"/>
  <c r="E80" i="10"/>
  <c r="D80" i="10"/>
  <c r="C80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P73" i="10"/>
  <c r="O73" i="10"/>
  <c r="N73" i="10"/>
  <c r="M73" i="10"/>
  <c r="L73" i="10"/>
  <c r="K73" i="10"/>
  <c r="J73" i="10"/>
  <c r="I73" i="10"/>
  <c r="H73" i="10"/>
  <c r="G73" i="10"/>
  <c r="F73" i="10"/>
  <c r="E73" i="10"/>
  <c r="D73" i="10"/>
  <c r="C73" i="10"/>
  <c r="P66" i="10"/>
  <c r="S65" i="10" s="1"/>
  <c r="O66" i="10"/>
  <c r="S64" i="10" s="1"/>
  <c r="N66" i="10"/>
  <c r="S63" i="10" s="1"/>
  <c r="M66" i="10"/>
  <c r="S62" i="10" s="1"/>
  <c r="L66" i="10"/>
  <c r="S61" i="10" s="1"/>
  <c r="K66" i="10"/>
  <c r="S60" i="10" s="1"/>
  <c r="J66" i="10"/>
  <c r="S59" i="10" s="1"/>
  <c r="I66" i="10"/>
  <c r="S58" i="10" s="1"/>
  <c r="H66" i="10"/>
  <c r="S57" i="10" s="1"/>
  <c r="G66" i="10"/>
  <c r="S56" i="10" s="1"/>
  <c r="F66" i="10"/>
  <c r="S55" i="10" s="1"/>
  <c r="E66" i="10"/>
  <c r="S54" i="10" s="1"/>
  <c r="D66" i="10"/>
  <c r="S53" i="10" s="1"/>
  <c r="C66" i="10"/>
  <c r="S52" i="10" s="1"/>
  <c r="U65" i="10"/>
  <c r="R65" i="10"/>
  <c r="U64" i="10"/>
  <c r="R64" i="10"/>
  <c r="U63" i="10"/>
  <c r="R63" i="10"/>
  <c r="U62" i="10"/>
  <c r="R62" i="10"/>
  <c r="U61" i="10"/>
  <c r="R61" i="10"/>
  <c r="U60" i="10"/>
  <c r="R60" i="10"/>
  <c r="U59" i="10"/>
  <c r="R59" i="10"/>
  <c r="U58" i="10"/>
  <c r="R58" i="10"/>
  <c r="U57" i="10"/>
  <c r="R57" i="10"/>
  <c r="U56" i="10"/>
  <c r="R56" i="10"/>
  <c r="U55" i="10"/>
  <c r="R55" i="10"/>
  <c r="U54" i="10"/>
  <c r="R54" i="10"/>
  <c r="U53" i="10"/>
  <c r="R53" i="10"/>
  <c r="R52" i="10"/>
  <c r="P47" i="10"/>
  <c r="O47" i="10"/>
  <c r="N47" i="10"/>
  <c r="M47" i="10"/>
  <c r="L47" i="10"/>
  <c r="K47" i="10"/>
  <c r="J47" i="10"/>
  <c r="I47" i="10"/>
  <c r="H47" i="10"/>
  <c r="G47" i="10"/>
  <c r="F47" i="10"/>
  <c r="E47" i="10"/>
  <c r="D47" i="10"/>
  <c r="C47" i="10"/>
  <c r="Q46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C7" i="10"/>
  <c r="U16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Q69" i="8"/>
  <c r="T68" i="8" s="1"/>
  <c r="P69" i="8"/>
  <c r="T67" i="8" s="1"/>
  <c r="O69" i="8"/>
  <c r="T66" i="8" s="1"/>
  <c r="N69" i="8"/>
  <c r="T65" i="8" s="1"/>
  <c r="M69" i="8"/>
  <c r="T64" i="8" s="1"/>
  <c r="L69" i="8"/>
  <c r="T63" i="8" s="1"/>
  <c r="K69" i="8"/>
  <c r="T62" i="8" s="1"/>
  <c r="J69" i="8"/>
  <c r="T61" i="8" s="1"/>
  <c r="I69" i="8"/>
  <c r="T60" i="8" s="1"/>
  <c r="H69" i="8"/>
  <c r="T59" i="8" s="1"/>
  <c r="G69" i="8"/>
  <c r="T58" i="8" s="1"/>
  <c r="F69" i="8"/>
  <c r="T57" i="8" s="1"/>
  <c r="E69" i="8"/>
  <c r="T56" i="8" s="1"/>
  <c r="D69" i="8"/>
  <c r="T55" i="8" s="1"/>
  <c r="C69" i="8"/>
  <c r="T54" i="8" s="1"/>
  <c r="V68" i="8"/>
  <c r="S68" i="8"/>
  <c r="V67" i="8"/>
  <c r="S67" i="8"/>
  <c r="V66" i="8"/>
  <c r="S66" i="8"/>
  <c r="V65" i="8"/>
  <c r="S65" i="8"/>
  <c r="V64" i="8"/>
  <c r="S64" i="8"/>
  <c r="V63" i="8"/>
  <c r="S63" i="8"/>
  <c r="V62" i="8"/>
  <c r="S62" i="8"/>
  <c r="V61" i="8"/>
  <c r="S61" i="8"/>
  <c r="V60" i="8"/>
  <c r="S60" i="8"/>
  <c r="V59" i="8"/>
  <c r="S59" i="8"/>
  <c r="V58" i="8"/>
  <c r="S58" i="8"/>
  <c r="V57" i="8"/>
  <c r="S57" i="8"/>
  <c r="V56" i="8"/>
  <c r="S56" i="8"/>
  <c r="V55" i="8"/>
  <c r="S55" i="8"/>
  <c r="S54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K10" i="11" l="1"/>
  <c r="E9" i="12" s="1"/>
  <c r="K6" i="11"/>
  <c r="E8" i="12" s="1"/>
  <c r="M70" i="11"/>
  <c r="C72" i="11"/>
  <c r="O73" i="11"/>
  <c r="H76" i="11"/>
  <c r="N78" i="11"/>
  <c r="G81" i="11"/>
  <c r="N70" i="11"/>
  <c r="D72" i="11"/>
  <c r="E74" i="11"/>
  <c r="K76" i="11"/>
  <c r="D79" i="11"/>
  <c r="J81" i="11"/>
  <c r="E70" i="11"/>
  <c r="H71" i="11"/>
  <c r="N72" i="11"/>
  <c r="E75" i="11"/>
  <c r="K77" i="11"/>
  <c r="D80" i="11"/>
  <c r="J82" i="11"/>
  <c r="I70" i="11"/>
  <c r="D71" i="11"/>
  <c r="L71" i="11"/>
  <c r="H72" i="11"/>
  <c r="G73" i="11"/>
  <c r="J74" i="11"/>
  <c r="M75" i="11"/>
  <c r="C77" i="11"/>
  <c r="F78" i="11"/>
  <c r="I79" i="11"/>
  <c r="L80" i="11"/>
  <c r="O81" i="11"/>
  <c r="J70" i="11"/>
  <c r="E71" i="11"/>
  <c r="M71" i="11"/>
  <c r="J72" i="11"/>
  <c r="J73" i="11"/>
  <c r="M74" i="11"/>
  <c r="C76" i="11"/>
  <c r="F77" i="11"/>
  <c r="I78" i="11"/>
  <c r="L79" i="11"/>
  <c r="O80" i="11"/>
  <c r="C70" i="11"/>
  <c r="G70" i="11"/>
  <c r="K70" i="11"/>
  <c r="O70" i="11"/>
  <c r="F71" i="11"/>
  <c r="J71" i="11"/>
  <c r="N71" i="11"/>
  <c r="F72" i="11"/>
  <c r="K72" i="11"/>
  <c r="C73" i="11"/>
  <c r="K73" i="11"/>
  <c r="F74" i="11"/>
  <c r="N74" i="11"/>
  <c r="I75" i="11"/>
  <c r="D76" i="11"/>
  <c r="L76" i="11"/>
  <c r="G77" i="11"/>
  <c r="O77" i="11"/>
  <c r="J78" i="11"/>
  <c r="E79" i="11"/>
  <c r="M79" i="11"/>
  <c r="H80" i="11"/>
  <c r="C81" i="11"/>
  <c r="K81" i="11"/>
  <c r="F82" i="11"/>
  <c r="N82" i="11"/>
  <c r="D70" i="11"/>
  <c r="H70" i="11"/>
  <c r="L70" i="11"/>
  <c r="C71" i="11"/>
  <c r="G71" i="11"/>
  <c r="K71" i="11"/>
  <c r="O71" i="11"/>
  <c r="G72" i="11"/>
  <c r="L72" i="11"/>
  <c r="F73" i="11"/>
  <c r="N73" i="11"/>
  <c r="I74" i="11"/>
  <c r="D75" i="11"/>
  <c r="L75" i="11"/>
  <c r="G76" i="11"/>
  <c r="O76" i="11"/>
  <c r="J77" i="11"/>
  <c r="E78" i="11"/>
  <c r="M78" i="11"/>
  <c r="H79" i="11"/>
  <c r="C80" i="11"/>
  <c r="K80" i="11"/>
  <c r="F81" i="11"/>
  <c r="N81" i="11"/>
  <c r="I82" i="11"/>
  <c r="E72" i="11"/>
  <c r="I72" i="11"/>
  <c r="M72" i="11"/>
  <c r="D73" i="11"/>
  <c r="H73" i="11"/>
  <c r="L73" i="11"/>
  <c r="C74" i="11"/>
  <c r="G74" i="11"/>
  <c r="K74" i="11"/>
  <c r="O74" i="11"/>
  <c r="F75" i="11"/>
  <c r="J75" i="11"/>
  <c r="N75" i="11"/>
  <c r="E76" i="11"/>
  <c r="I76" i="11"/>
  <c r="M76" i="11"/>
  <c r="D77" i="11"/>
  <c r="H77" i="11"/>
  <c r="L77" i="11"/>
  <c r="C78" i="11"/>
  <c r="G78" i="11"/>
  <c r="K78" i="11"/>
  <c r="O78" i="11"/>
  <c r="F79" i="11"/>
  <c r="J79" i="11"/>
  <c r="N79" i="11"/>
  <c r="E80" i="11"/>
  <c r="I80" i="11"/>
  <c r="M80" i="11"/>
  <c r="D81" i="11"/>
  <c r="H81" i="11"/>
  <c r="L81" i="11"/>
  <c r="C82" i="11"/>
  <c r="G82" i="11"/>
  <c r="K82" i="11"/>
  <c r="O82" i="11"/>
  <c r="E73" i="11"/>
  <c r="I73" i="11"/>
  <c r="M73" i="11"/>
  <c r="D74" i="11"/>
  <c r="H74" i="11"/>
  <c r="L74" i="11"/>
  <c r="C75" i="11"/>
  <c r="G75" i="11"/>
  <c r="K75" i="11"/>
  <c r="O75" i="11"/>
  <c r="F76" i="11"/>
  <c r="J76" i="11"/>
  <c r="N76" i="11"/>
  <c r="E77" i="11"/>
  <c r="I77" i="11"/>
  <c r="M77" i="11"/>
  <c r="D78" i="11"/>
  <c r="H78" i="11"/>
  <c r="L78" i="11"/>
  <c r="C79" i="11"/>
  <c r="G79" i="11"/>
  <c r="K79" i="11"/>
  <c r="O79" i="11"/>
  <c r="F80" i="11"/>
  <c r="J80" i="11"/>
  <c r="N80" i="11"/>
  <c r="E81" i="11"/>
  <c r="I81" i="11"/>
  <c r="M81" i="11"/>
  <c r="D82" i="11"/>
  <c r="H82" i="11"/>
  <c r="L82" i="11"/>
  <c r="S59" i="11"/>
  <c r="S50" i="11"/>
  <c r="S54" i="11"/>
  <c r="S62" i="11"/>
  <c r="S57" i="11"/>
  <c r="S61" i="11"/>
  <c r="S51" i="11"/>
  <c r="S53" i="11"/>
  <c r="S58" i="11"/>
  <c r="S55" i="11"/>
  <c r="S52" i="11"/>
  <c r="S56" i="11"/>
  <c r="S60" i="11"/>
  <c r="T61" i="10"/>
  <c r="T57" i="10"/>
  <c r="T60" i="10"/>
  <c r="T58" i="10"/>
  <c r="T56" i="10"/>
  <c r="T54" i="10"/>
  <c r="T53" i="10"/>
  <c r="T63" i="10"/>
  <c r="T55" i="10"/>
  <c r="C8" i="10"/>
  <c r="T52" i="10"/>
  <c r="T64" i="10"/>
  <c r="T59" i="10"/>
  <c r="T62" i="10"/>
  <c r="T65" i="10"/>
  <c r="U59" i="8"/>
  <c r="U65" i="8"/>
  <c r="U68" i="8"/>
  <c r="U57" i="8"/>
  <c r="U61" i="8"/>
  <c r="U56" i="8"/>
  <c r="U55" i="8"/>
  <c r="C8" i="8"/>
  <c r="U64" i="8"/>
  <c r="U67" i="8"/>
  <c r="U54" i="8"/>
  <c r="U58" i="8"/>
  <c r="U62" i="8"/>
  <c r="U66" i="8"/>
  <c r="U60" i="8"/>
  <c r="U63" i="8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R72" i="5"/>
  <c r="U71" i="5" s="1"/>
  <c r="Q72" i="5"/>
  <c r="U70" i="5" s="1"/>
  <c r="P72" i="5"/>
  <c r="U69" i="5" s="1"/>
  <c r="O72" i="5"/>
  <c r="U68" i="5" s="1"/>
  <c r="N72" i="5"/>
  <c r="U67" i="5" s="1"/>
  <c r="M72" i="5"/>
  <c r="U66" i="5" s="1"/>
  <c r="L72" i="5"/>
  <c r="U65" i="5" s="1"/>
  <c r="K72" i="5"/>
  <c r="U64" i="5" s="1"/>
  <c r="J72" i="5"/>
  <c r="U63" i="5" s="1"/>
  <c r="I72" i="5"/>
  <c r="U62" i="5" s="1"/>
  <c r="H72" i="5"/>
  <c r="U61" i="5" s="1"/>
  <c r="G72" i="5"/>
  <c r="U60" i="5" s="1"/>
  <c r="F72" i="5"/>
  <c r="U59" i="5" s="1"/>
  <c r="E72" i="5"/>
  <c r="U58" i="5" s="1"/>
  <c r="D72" i="5"/>
  <c r="U57" i="5" s="1"/>
  <c r="C72" i="5"/>
  <c r="U56" i="5" s="1"/>
  <c r="W71" i="5"/>
  <c r="T71" i="5"/>
  <c r="W70" i="5"/>
  <c r="T70" i="5"/>
  <c r="W69" i="5"/>
  <c r="T69" i="5"/>
  <c r="W68" i="5"/>
  <c r="T68" i="5"/>
  <c r="W67" i="5"/>
  <c r="T67" i="5"/>
  <c r="W66" i="5"/>
  <c r="T66" i="5"/>
  <c r="W65" i="5"/>
  <c r="T65" i="5"/>
  <c r="W64" i="5"/>
  <c r="T64" i="5"/>
  <c r="W63" i="5"/>
  <c r="T63" i="5"/>
  <c r="W62" i="5"/>
  <c r="T62" i="5"/>
  <c r="W61" i="5"/>
  <c r="T61" i="5"/>
  <c r="W60" i="5"/>
  <c r="T60" i="5"/>
  <c r="W59" i="5"/>
  <c r="T59" i="5"/>
  <c r="W58" i="5"/>
  <c r="T58" i="5"/>
  <c r="W57" i="5"/>
  <c r="T57" i="5"/>
  <c r="T56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C7" i="5"/>
  <c r="M73" i="4"/>
  <c r="L73" i="4"/>
  <c r="K73" i="4"/>
  <c r="J73" i="4"/>
  <c r="I73" i="4"/>
  <c r="H73" i="4"/>
  <c r="G73" i="4"/>
  <c r="F73" i="4"/>
  <c r="E73" i="4"/>
  <c r="D73" i="4"/>
  <c r="C73" i="4"/>
  <c r="M72" i="4"/>
  <c r="L72" i="4"/>
  <c r="K72" i="4"/>
  <c r="J72" i="4"/>
  <c r="I72" i="4"/>
  <c r="H72" i="4"/>
  <c r="G72" i="4"/>
  <c r="F72" i="4"/>
  <c r="E72" i="4"/>
  <c r="D72" i="4"/>
  <c r="C72" i="4"/>
  <c r="M71" i="4"/>
  <c r="L71" i="4"/>
  <c r="K71" i="4"/>
  <c r="J71" i="4"/>
  <c r="I71" i="4"/>
  <c r="H71" i="4"/>
  <c r="G71" i="4"/>
  <c r="F71" i="4"/>
  <c r="E71" i="4"/>
  <c r="D71" i="4"/>
  <c r="C71" i="4"/>
  <c r="M70" i="4"/>
  <c r="L70" i="4"/>
  <c r="K70" i="4"/>
  <c r="J70" i="4"/>
  <c r="I70" i="4"/>
  <c r="H70" i="4"/>
  <c r="G70" i="4"/>
  <c r="F70" i="4"/>
  <c r="E70" i="4"/>
  <c r="D70" i="4"/>
  <c r="C70" i="4"/>
  <c r="M69" i="4"/>
  <c r="L69" i="4"/>
  <c r="K69" i="4"/>
  <c r="J69" i="4"/>
  <c r="I69" i="4"/>
  <c r="H69" i="4"/>
  <c r="G69" i="4"/>
  <c r="F69" i="4"/>
  <c r="E69" i="4"/>
  <c r="D69" i="4"/>
  <c r="C69" i="4"/>
  <c r="M68" i="4"/>
  <c r="L68" i="4"/>
  <c r="K68" i="4"/>
  <c r="J68" i="4"/>
  <c r="I68" i="4"/>
  <c r="H68" i="4"/>
  <c r="G68" i="4"/>
  <c r="F68" i="4"/>
  <c r="E68" i="4"/>
  <c r="D68" i="4"/>
  <c r="C68" i="4"/>
  <c r="M67" i="4"/>
  <c r="L67" i="4"/>
  <c r="K67" i="4"/>
  <c r="J67" i="4"/>
  <c r="I67" i="4"/>
  <c r="H67" i="4"/>
  <c r="G67" i="4"/>
  <c r="F67" i="4"/>
  <c r="E67" i="4"/>
  <c r="D67" i="4"/>
  <c r="C67" i="4"/>
  <c r="M66" i="4"/>
  <c r="L66" i="4"/>
  <c r="K66" i="4"/>
  <c r="J66" i="4"/>
  <c r="I66" i="4"/>
  <c r="H66" i="4"/>
  <c r="G66" i="4"/>
  <c r="F66" i="4"/>
  <c r="E66" i="4"/>
  <c r="D66" i="4"/>
  <c r="C66" i="4"/>
  <c r="M65" i="4"/>
  <c r="L65" i="4"/>
  <c r="K65" i="4"/>
  <c r="J65" i="4"/>
  <c r="I65" i="4"/>
  <c r="H65" i="4"/>
  <c r="G65" i="4"/>
  <c r="F65" i="4"/>
  <c r="E65" i="4"/>
  <c r="D65" i="4"/>
  <c r="C65" i="4"/>
  <c r="M64" i="4"/>
  <c r="L64" i="4"/>
  <c r="K64" i="4"/>
  <c r="J64" i="4"/>
  <c r="I64" i="4"/>
  <c r="H64" i="4"/>
  <c r="G64" i="4"/>
  <c r="F64" i="4"/>
  <c r="E64" i="4"/>
  <c r="D64" i="4"/>
  <c r="C64" i="4"/>
  <c r="M63" i="4"/>
  <c r="L63" i="4"/>
  <c r="K63" i="4"/>
  <c r="J63" i="4"/>
  <c r="I63" i="4"/>
  <c r="H63" i="4"/>
  <c r="G63" i="4"/>
  <c r="F63" i="4"/>
  <c r="E63" i="4"/>
  <c r="D63" i="4"/>
  <c r="C63" i="4"/>
  <c r="M56" i="4"/>
  <c r="P55" i="4" s="1"/>
  <c r="L56" i="4"/>
  <c r="P54" i="4" s="1"/>
  <c r="K56" i="4"/>
  <c r="P53" i="4" s="1"/>
  <c r="J56" i="4"/>
  <c r="P52" i="4" s="1"/>
  <c r="I56" i="4"/>
  <c r="P51" i="4" s="1"/>
  <c r="H56" i="4"/>
  <c r="P50" i="4" s="1"/>
  <c r="G56" i="4"/>
  <c r="P49" i="4" s="1"/>
  <c r="F56" i="4"/>
  <c r="P48" i="4" s="1"/>
  <c r="E56" i="4"/>
  <c r="P47" i="4" s="1"/>
  <c r="D56" i="4"/>
  <c r="P46" i="4" s="1"/>
  <c r="C56" i="4"/>
  <c r="P45" i="4" s="1"/>
  <c r="R55" i="4"/>
  <c r="O55" i="4"/>
  <c r="R54" i="4"/>
  <c r="O54" i="4"/>
  <c r="R53" i="4"/>
  <c r="O53" i="4"/>
  <c r="R52" i="4"/>
  <c r="O52" i="4"/>
  <c r="R51" i="4"/>
  <c r="O51" i="4"/>
  <c r="R50" i="4"/>
  <c r="O50" i="4"/>
  <c r="R49" i="4"/>
  <c r="O49" i="4"/>
  <c r="R48" i="4"/>
  <c r="O48" i="4"/>
  <c r="R47" i="4"/>
  <c r="O47" i="4"/>
  <c r="R46" i="4"/>
  <c r="C8" i="4" s="1"/>
  <c r="C9" i="4" s="1"/>
  <c r="O46" i="4"/>
  <c r="O45" i="4"/>
  <c r="M40" i="4"/>
  <c r="L40" i="4"/>
  <c r="K40" i="4"/>
  <c r="J40" i="4"/>
  <c r="I40" i="4"/>
  <c r="H40" i="4"/>
  <c r="G40" i="4"/>
  <c r="F40" i="4"/>
  <c r="E40" i="4"/>
  <c r="D40" i="4"/>
  <c r="C40" i="4"/>
  <c r="N39" i="4"/>
  <c r="N38" i="4"/>
  <c r="N37" i="4"/>
  <c r="N36" i="4"/>
  <c r="N35" i="4"/>
  <c r="N34" i="4"/>
  <c r="N33" i="4"/>
  <c r="N32" i="4"/>
  <c r="N31" i="4"/>
  <c r="N30" i="4"/>
  <c r="N29" i="4"/>
  <c r="C7" i="4"/>
  <c r="K6" i="4" s="1"/>
  <c r="G5" i="4"/>
  <c r="G6" i="4" s="1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40" i="3"/>
  <c r="C10" i="8" l="1"/>
  <c r="U7" i="8" s="1"/>
  <c r="G6" i="12"/>
  <c r="C10" i="10"/>
  <c r="U7" i="10" s="1"/>
  <c r="F6" i="12"/>
  <c r="C8" i="5"/>
  <c r="V58" i="5"/>
  <c r="V66" i="5"/>
  <c r="V59" i="5"/>
  <c r="V62" i="5"/>
  <c r="V65" i="5"/>
  <c r="V56" i="5"/>
  <c r="V60" i="5"/>
  <c r="V64" i="5"/>
  <c r="V68" i="5"/>
  <c r="V61" i="5"/>
  <c r="V71" i="5"/>
  <c r="V57" i="5"/>
  <c r="V67" i="5"/>
  <c r="V70" i="5"/>
  <c r="V63" i="5"/>
  <c r="V69" i="5"/>
  <c r="Q55" i="4"/>
  <c r="Q47" i="4"/>
  <c r="Q46" i="4"/>
  <c r="Q45" i="4"/>
  <c r="Q49" i="4"/>
  <c r="Q53" i="4"/>
  <c r="Q52" i="4"/>
  <c r="Q48" i="4"/>
  <c r="Q51" i="4"/>
  <c r="Q54" i="4"/>
  <c r="G9" i="4"/>
  <c r="Q50" i="4"/>
  <c r="T61" i="3"/>
  <c r="U61" i="3"/>
  <c r="V61" i="3"/>
  <c r="W61" i="3"/>
  <c r="X61" i="3"/>
  <c r="Y61" i="3"/>
  <c r="AD67" i="3"/>
  <c r="AA74" i="3"/>
  <c r="AD74" i="3"/>
  <c r="AA75" i="3"/>
  <c r="AD75" i="3"/>
  <c r="AA76" i="3"/>
  <c r="AD76" i="3"/>
  <c r="AA77" i="3"/>
  <c r="AD77" i="3"/>
  <c r="AA78" i="3"/>
  <c r="AD78" i="3"/>
  <c r="AA79" i="3"/>
  <c r="AD79" i="3"/>
  <c r="AA80" i="3"/>
  <c r="AD80" i="3"/>
  <c r="AA81" i="3"/>
  <c r="AD81" i="3"/>
  <c r="AA82" i="3"/>
  <c r="AD82" i="3"/>
  <c r="AA83" i="3"/>
  <c r="AD83" i="3"/>
  <c r="AA84" i="3"/>
  <c r="AD84" i="3"/>
  <c r="AA85" i="3"/>
  <c r="AD85" i="3"/>
  <c r="AA86" i="3"/>
  <c r="AD86" i="3"/>
  <c r="U87" i="3"/>
  <c r="AB82" i="3" s="1"/>
  <c r="V87" i="3"/>
  <c r="AB83" i="3" s="1"/>
  <c r="W87" i="3"/>
  <c r="AB84" i="3" s="1"/>
  <c r="AC84" i="3" s="1"/>
  <c r="X87" i="3"/>
  <c r="AB85" i="3" s="1"/>
  <c r="Y87" i="3"/>
  <c r="AB86" i="3" s="1"/>
  <c r="U94" i="3"/>
  <c r="V94" i="3"/>
  <c r="W94" i="3"/>
  <c r="X94" i="3"/>
  <c r="Y94" i="3"/>
  <c r="U95" i="3"/>
  <c r="V95" i="3"/>
  <c r="W95" i="3"/>
  <c r="X95" i="3"/>
  <c r="Y95" i="3"/>
  <c r="U96" i="3"/>
  <c r="V96" i="3"/>
  <c r="W96" i="3"/>
  <c r="X96" i="3"/>
  <c r="Y96" i="3"/>
  <c r="U97" i="3"/>
  <c r="V97" i="3"/>
  <c r="W97" i="3"/>
  <c r="X97" i="3"/>
  <c r="Y97" i="3"/>
  <c r="U98" i="3"/>
  <c r="V98" i="3"/>
  <c r="W98" i="3"/>
  <c r="X98" i="3"/>
  <c r="Y98" i="3"/>
  <c r="U99" i="3"/>
  <c r="V99" i="3"/>
  <c r="W99" i="3"/>
  <c r="X99" i="3"/>
  <c r="Y99" i="3"/>
  <c r="U100" i="3"/>
  <c r="V100" i="3"/>
  <c r="W100" i="3"/>
  <c r="X100" i="3"/>
  <c r="Y100" i="3"/>
  <c r="U101" i="3"/>
  <c r="V101" i="3"/>
  <c r="W101" i="3"/>
  <c r="X101" i="3"/>
  <c r="Y101" i="3"/>
  <c r="U102" i="3"/>
  <c r="V102" i="3"/>
  <c r="W102" i="3"/>
  <c r="X102" i="3"/>
  <c r="Y102" i="3"/>
  <c r="U103" i="3"/>
  <c r="V103" i="3"/>
  <c r="W103" i="3"/>
  <c r="X103" i="3"/>
  <c r="Y103" i="3"/>
  <c r="U104" i="3"/>
  <c r="V104" i="3"/>
  <c r="W104" i="3"/>
  <c r="X104" i="3"/>
  <c r="Y104" i="3"/>
  <c r="U105" i="3"/>
  <c r="V105" i="3"/>
  <c r="W105" i="3"/>
  <c r="X105" i="3"/>
  <c r="Y105" i="3"/>
  <c r="U106" i="3"/>
  <c r="V106" i="3"/>
  <c r="W106" i="3"/>
  <c r="X106" i="3"/>
  <c r="Y106" i="3"/>
  <c r="U107" i="3"/>
  <c r="V107" i="3"/>
  <c r="W107" i="3"/>
  <c r="X107" i="3"/>
  <c r="Y107" i="3"/>
  <c r="U108" i="3"/>
  <c r="V108" i="3"/>
  <c r="W108" i="3"/>
  <c r="X108" i="3"/>
  <c r="Y108" i="3"/>
  <c r="U109" i="3"/>
  <c r="V109" i="3"/>
  <c r="W109" i="3"/>
  <c r="X109" i="3"/>
  <c r="Y109" i="3"/>
  <c r="U110" i="3"/>
  <c r="V110" i="3"/>
  <c r="W110" i="3"/>
  <c r="X110" i="3"/>
  <c r="Y110" i="3"/>
  <c r="U111" i="3"/>
  <c r="V111" i="3"/>
  <c r="W111" i="3"/>
  <c r="X111" i="3"/>
  <c r="Y111" i="3"/>
  <c r="U112" i="3"/>
  <c r="V112" i="3"/>
  <c r="W112" i="3"/>
  <c r="X112" i="3"/>
  <c r="Y112" i="3"/>
  <c r="U113" i="3"/>
  <c r="V113" i="3"/>
  <c r="W113" i="3"/>
  <c r="X113" i="3"/>
  <c r="Y113" i="3"/>
  <c r="U114" i="3"/>
  <c r="V114" i="3"/>
  <c r="W114" i="3"/>
  <c r="X114" i="3"/>
  <c r="Y114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E108" i="3"/>
  <c r="E109" i="3"/>
  <c r="E110" i="3"/>
  <c r="E111" i="3"/>
  <c r="E112" i="3"/>
  <c r="E113" i="3"/>
  <c r="E114" i="3"/>
  <c r="E107" i="3"/>
  <c r="E106" i="3"/>
  <c r="E105" i="3"/>
  <c r="E104" i="3"/>
  <c r="E103" i="3"/>
  <c r="E102" i="3"/>
  <c r="E101" i="3"/>
  <c r="E100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T87" i="3"/>
  <c r="AB81" i="3" s="1"/>
  <c r="S87" i="3"/>
  <c r="AB80" i="3" s="1"/>
  <c r="AC80" i="3" s="1"/>
  <c r="R87" i="3"/>
  <c r="AB79" i="3" s="1"/>
  <c r="Q87" i="3"/>
  <c r="AB78" i="3" s="1"/>
  <c r="P87" i="3"/>
  <c r="AB77" i="3" s="1"/>
  <c r="O87" i="3"/>
  <c r="AB76" i="3" s="1"/>
  <c r="AC76" i="3" s="1"/>
  <c r="N87" i="3"/>
  <c r="AB75" i="3" s="1"/>
  <c r="M87" i="3"/>
  <c r="AB74" i="3" s="1"/>
  <c r="AC74" i="3" s="1"/>
  <c r="L87" i="3"/>
  <c r="AB73" i="3" s="1"/>
  <c r="K87" i="3"/>
  <c r="AB72" i="3" s="1"/>
  <c r="J87" i="3"/>
  <c r="AB71" i="3" s="1"/>
  <c r="I87" i="3"/>
  <c r="AB70" i="3" s="1"/>
  <c r="H87" i="3"/>
  <c r="AB69" i="3" s="1"/>
  <c r="G87" i="3"/>
  <c r="AB68" i="3" s="1"/>
  <c r="F87" i="3"/>
  <c r="AB67" i="3" s="1"/>
  <c r="E87" i="3"/>
  <c r="AB66" i="3" s="1"/>
  <c r="AD73" i="3"/>
  <c r="AA73" i="3"/>
  <c r="AD72" i="3"/>
  <c r="AA72" i="3"/>
  <c r="AD71" i="3"/>
  <c r="AA71" i="3"/>
  <c r="AD70" i="3"/>
  <c r="AA70" i="3"/>
  <c r="AD69" i="3"/>
  <c r="AA69" i="3"/>
  <c r="AD68" i="3"/>
  <c r="AA68" i="3"/>
  <c r="AA67" i="3"/>
  <c r="AA66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E7" i="3"/>
  <c r="M6" i="3" s="1"/>
  <c r="I5" i="3"/>
  <c r="I6" i="3" s="1"/>
  <c r="M74" i="2"/>
  <c r="L74" i="2"/>
  <c r="K74" i="2"/>
  <c r="J74" i="2"/>
  <c r="I74" i="2"/>
  <c r="H74" i="2"/>
  <c r="G74" i="2"/>
  <c r="F74" i="2"/>
  <c r="E74" i="2"/>
  <c r="D74" i="2"/>
  <c r="C74" i="2"/>
  <c r="M73" i="2"/>
  <c r="L73" i="2"/>
  <c r="K73" i="2"/>
  <c r="J73" i="2"/>
  <c r="I73" i="2"/>
  <c r="H73" i="2"/>
  <c r="G73" i="2"/>
  <c r="F73" i="2"/>
  <c r="E73" i="2"/>
  <c r="D73" i="2"/>
  <c r="C73" i="2"/>
  <c r="M72" i="2"/>
  <c r="L72" i="2"/>
  <c r="K72" i="2"/>
  <c r="J72" i="2"/>
  <c r="I72" i="2"/>
  <c r="H72" i="2"/>
  <c r="G72" i="2"/>
  <c r="F72" i="2"/>
  <c r="E72" i="2"/>
  <c r="D72" i="2"/>
  <c r="C72" i="2"/>
  <c r="M71" i="2"/>
  <c r="L71" i="2"/>
  <c r="K71" i="2"/>
  <c r="J71" i="2"/>
  <c r="I71" i="2"/>
  <c r="H71" i="2"/>
  <c r="G71" i="2"/>
  <c r="F71" i="2"/>
  <c r="E71" i="2"/>
  <c r="D71" i="2"/>
  <c r="C71" i="2"/>
  <c r="M70" i="2"/>
  <c r="L70" i="2"/>
  <c r="K70" i="2"/>
  <c r="J70" i="2"/>
  <c r="I70" i="2"/>
  <c r="H70" i="2"/>
  <c r="G70" i="2"/>
  <c r="F70" i="2"/>
  <c r="E70" i="2"/>
  <c r="D70" i="2"/>
  <c r="C70" i="2"/>
  <c r="M69" i="2"/>
  <c r="L69" i="2"/>
  <c r="K69" i="2"/>
  <c r="J69" i="2"/>
  <c r="I69" i="2"/>
  <c r="H69" i="2"/>
  <c r="G69" i="2"/>
  <c r="F69" i="2"/>
  <c r="E69" i="2"/>
  <c r="D69" i="2"/>
  <c r="C69" i="2"/>
  <c r="M68" i="2"/>
  <c r="L68" i="2"/>
  <c r="K68" i="2"/>
  <c r="J68" i="2"/>
  <c r="I68" i="2"/>
  <c r="H68" i="2"/>
  <c r="G68" i="2"/>
  <c r="F68" i="2"/>
  <c r="E68" i="2"/>
  <c r="D68" i="2"/>
  <c r="C68" i="2"/>
  <c r="M67" i="2"/>
  <c r="L67" i="2"/>
  <c r="K67" i="2"/>
  <c r="J67" i="2"/>
  <c r="I67" i="2"/>
  <c r="H67" i="2"/>
  <c r="G67" i="2"/>
  <c r="F67" i="2"/>
  <c r="E67" i="2"/>
  <c r="D67" i="2"/>
  <c r="C67" i="2"/>
  <c r="M66" i="2"/>
  <c r="L66" i="2"/>
  <c r="K66" i="2"/>
  <c r="J66" i="2"/>
  <c r="I66" i="2"/>
  <c r="H66" i="2"/>
  <c r="G66" i="2"/>
  <c r="F66" i="2"/>
  <c r="E66" i="2"/>
  <c r="D66" i="2"/>
  <c r="C66" i="2"/>
  <c r="M65" i="2"/>
  <c r="L65" i="2"/>
  <c r="K65" i="2"/>
  <c r="J65" i="2"/>
  <c r="I65" i="2"/>
  <c r="H65" i="2"/>
  <c r="G65" i="2"/>
  <c r="F65" i="2"/>
  <c r="E65" i="2"/>
  <c r="D65" i="2"/>
  <c r="C65" i="2"/>
  <c r="M64" i="2"/>
  <c r="L64" i="2"/>
  <c r="K64" i="2"/>
  <c r="J64" i="2"/>
  <c r="I64" i="2"/>
  <c r="H64" i="2"/>
  <c r="G64" i="2"/>
  <c r="F64" i="2"/>
  <c r="E64" i="2"/>
  <c r="D64" i="2"/>
  <c r="C64" i="2"/>
  <c r="M57" i="2"/>
  <c r="L57" i="2"/>
  <c r="P55" i="2" s="1"/>
  <c r="K57" i="2"/>
  <c r="P54" i="2" s="1"/>
  <c r="J57" i="2"/>
  <c r="I57" i="2"/>
  <c r="P52" i="2" s="1"/>
  <c r="H57" i="2"/>
  <c r="P51" i="2" s="1"/>
  <c r="G57" i="2"/>
  <c r="P50" i="2" s="1"/>
  <c r="F57" i="2"/>
  <c r="P49" i="2" s="1"/>
  <c r="E57" i="2"/>
  <c r="P48" i="2" s="1"/>
  <c r="D57" i="2"/>
  <c r="P47" i="2" s="1"/>
  <c r="C57" i="2"/>
  <c r="P46" i="2" s="1"/>
  <c r="R56" i="2"/>
  <c r="P56" i="2"/>
  <c r="O56" i="2"/>
  <c r="R55" i="2"/>
  <c r="O55" i="2"/>
  <c r="R54" i="2"/>
  <c r="O54" i="2"/>
  <c r="R53" i="2"/>
  <c r="P53" i="2"/>
  <c r="O53" i="2"/>
  <c r="R52" i="2"/>
  <c r="O52" i="2"/>
  <c r="R51" i="2"/>
  <c r="O51" i="2"/>
  <c r="R50" i="2"/>
  <c r="O50" i="2"/>
  <c r="R49" i="2"/>
  <c r="O49" i="2"/>
  <c r="R48" i="2"/>
  <c r="O48" i="2"/>
  <c r="R47" i="2"/>
  <c r="O47" i="2"/>
  <c r="O46" i="2"/>
  <c r="M41" i="2"/>
  <c r="L41" i="2"/>
  <c r="K41" i="2"/>
  <c r="J41" i="2"/>
  <c r="I41" i="2"/>
  <c r="H41" i="2"/>
  <c r="G41" i="2"/>
  <c r="F41" i="2"/>
  <c r="E41" i="2"/>
  <c r="D41" i="2"/>
  <c r="C41" i="2"/>
  <c r="N40" i="2"/>
  <c r="N39" i="2"/>
  <c r="N38" i="2"/>
  <c r="N37" i="2"/>
  <c r="N36" i="2"/>
  <c r="N35" i="2"/>
  <c r="N34" i="2"/>
  <c r="N33" i="2"/>
  <c r="N32" i="2"/>
  <c r="N31" i="2"/>
  <c r="N30" i="2"/>
  <c r="C7" i="2"/>
  <c r="G6" i="2"/>
  <c r="G7" i="2" s="1"/>
  <c r="C10" i="5" l="1"/>
  <c r="H6" i="12"/>
  <c r="C8" i="2"/>
  <c r="K10" i="2"/>
  <c r="D9" i="12" s="1"/>
  <c r="D7" i="12"/>
  <c r="K6" i="2"/>
  <c r="D8" i="12" s="1"/>
  <c r="AC78" i="3"/>
  <c r="AC79" i="3"/>
  <c r="AC77" i="3"/>
  <c r="AC86" i="3"/>
  <c r="AC82" i="3"/>
  <c r="AC81" i="3"/>
  <c r="AC75" i="3"/>
  <c r="AC83" i="3"/>
  <c r="AC85" i="3"/>
  <c r="AC67" i="3"/>
  <c r="AC66" i="3"/>
  <c r="E8" i="3"/>
  <c r="E9" i="3" s="1"/>
  <c r="AC73" i="3"/>
  <c r="AC71" i="3"/>
  <c r="AC70" i="3"/>
  <c r="I9" i="3"/>
  <c r="AC69" i="3"/>
  <c r="AC72" i="3"/>
  <c r="AC68" i="3"/>
  <c r="Q50" i="2"/>
  <c r="Q54" i="2"/>
  <c r="Q53" i="2"/>
  <c r="Q56" i="2"/>
  <c r="Q47" i="2"/>
  <c r="Q51" i="2"/>
  <c r="Q46" i="2"/>
  <c r="Q49" i="2"/>
  <c r="Q52" i="2"/>
  <c r="Q55" i="2"/>
  <c r="Q48" i="2"/>
  <c r="C10" i="2" l="1"/>
  <c r="U7" i="2" s="1"/>
  <c r="D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tc={34B871C5-6E85-4B25-B67B-B9B3446517C4}</author>
  </authors>
  <commentList>
    <comment ref="G10" authorId="0" shapeId="0" xr:uid="{34B871C5-6E85-4B25-B67B-B9B3446517C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https://www.valoraanalitik.com/2022/01/01/2022-inicia-aumento-precio-combustibles/#:~:text=El%20precio%20promedio%20de%20la,promedio%2C%20de%20%24166%20por%20gal%C3%B3n.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tc={6CE56672-82F8-404C-8949-91481EF20F46}</author>
  </authors>
  <commentList>
    <comment ref="G10" authorId="0" shapeId="0" xr:uid="{6CE56672-82F8-404C-8949-91481EF20F46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https://www.valoraanalitik.com/2022/01/01/2022-inicia-aumento-precio-combustibles/#:~:text=El%20precio%20promedio%20de%20la,promedio%2C%20de%20%24166%20por%20gal%C3%B3n.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tc={B9C393D7-E49C-43A6-BEFB-C745000A0EDB}</author>
  </authors>
  <commentList>
    <comment ref="G10" authorId="0" shapeId="0" xr:uid="{B9C393D7-E49C-43A6-BEFB-C745000A0ED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https://www.valoraanalitik.com/2022/01/01/2022-inicia-aumento-precio-combustibles/#:~:text=El%20precio%20promedio%20de%20la,promedio%2C%20de%20%24166%20por%20gal%C3%B3n.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tc={90A82E88-9ACD-4BD5-867F-8920064FFB34}</author>
  </authors>
  <commentList>
    <comment ref="G10" authorId="0" shapeId="0" xr:uid="{90A82E88-9ACD-4BD5-867F-8920064FFB3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https://www.valoraanalitik.com/2022/01/01/2022-inicia-aumento-precio-combustibles/#:~:text=El%20precio%20promedio%20de%20la,promedio%2C%20de%20%24166%20por%20gal%C3%B3n.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tc={CD27C28C-E76D-4917-B31C-5C5DC5B3B9FB}</author>
  </authors>
  <commentList>
    <comment ref="G10" authorId="0" shapeId="0" xr:uid="{CD27C28C-E76D-4917-B31C-5C5DC5B3B9F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https://www.valoraanalitik.com/2022/01/01/2022-inicia-aumento-precio-combustibles/#:~:text=El%20precio%20promedio%20de%20la,promedio%2C%20de%20%24166%20por%20gal%C3%B3n.</t>
      </text>
    </comment>
  </commentList>
</comments>
</file>

<file path=xl/sharedStrings.xml><?xml version="1.0" encoding="utf-8"?>
<sst xmlns="http://schemas.openxmlformats.org/spreadsheetml/2006/main" count="1260" uniqueCount="109">
  <si>
    <t>Clientes</t>
  </si>
  <si>
    <t>Capacidad</t>
  </si>
  <si>
    <t xml:space="preserve">Distancia Total </t>
  </si>
  <si>
    <t>Demanda</t>
  </si>
  <si>
    <t xml:space="preserve">Demanda total </t>
  </si>
  <si>
    <t xml:space="preserve">Promedio de velocidad </t>
  </si>
  <si>
    <t>km/h</t>
  </si>
  <si>
    <t>km</t>
  </si>
  <si>
    <t>Promedio de Atencion al cliente</t>
  </si>
  <si>
    <t>hr</t>
  </si>
  <si>
    <t>Tiempo Subtotal de atencion a clientes</t>
  </si>
  <si>
    <t xml:space="preserve">Tiempo Subtotal en el recorrido </t>
  </si>
  <si>
    <t>nro de carros</t>
  </si>
  <si>
    <t>0.96</t>
  </si>
  <si>
    <t>Z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</si>
  <si>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</si>
  <si>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</si>
  <si>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</si>
  <si>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</si>
  <si>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</si>
  <si>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</si>
  <si>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</si>
  <si>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</si>
  <si>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</si>
  <si>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</si>
  <si>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</si>
  <si>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</si>
  <si>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</si>
  <si>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</si>
  <si>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</si>
  <si>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Sensibilizacion 2</t>
  </si>
  <si>
    <t>Descripción</t>
  </si>
  <si>
    <t>Cantidad</t>
  </si>
  <si>
    <t>Unidad</t>
  </si>
  <si>
    <t>un</t>
  </si>
  <si>
    <t>kg</t>
  </si>
  <si>
    <t>Atencion al cliente</t>
  </si>
  <si>
    <t>Recorrido</t>
  </si>
  <si>
    <t>Tiempo total empleado en el recorrido</t>
  </si>
  <si>
    <t xml:space="preserve">MATRIZ DE DISTANCIAS </t>
  </si>
  <si>
    <t xml:space="preserve">MATRIZ ASIGNACION DE VARIABLE </t>
  </si>
  <si>
    <t xml:space="preserve">MATRIZ DESCARGAS DEL VEHICULO </t>
  </si>
  <si>
    <t>FLUJO DE ENTADA</t>
  </si>
  <si>
    <t xml:space="preserve">Unidades con las que llega el camion </t>
  </si>
  <si>
    <t>Unidades con las que llega el camion</t>
  </si>
  <si>
    <t>Diferencia entre lo q entra vs sale</t>
  </si>
  <si>
    <t>Unidades con las que sale el camion</t>
  </si>
  <si>
    <t>X16</t>
  </si>
  <si>
    <t>X17</t>
  </si>
  <si>
    <t>X18</t>
  </si>
  <si>
    <t>X19</t>
  </si>
  <si>
    <t>X20</t>
  </si>
  <si>
    <t>La demanda de cada cliente se genera con numeros aleatorios entre 40 y 100 kg</t>
  </si>
  <si>
    <t>La demanda de cada cliente se genera con numeros aleatorios entre 40 y 120 kg</t>
  </si>
  <si>
    <t xml:space="preserve">Costo Combustible </t>
  </si>
  <si>
    <t>Pesos</t>
  </si>
  <si>
    <t>La demanda de cada cliente se genera con numeros aleatorios entre 40 y 105 kg</t>
  </si>
  <si>
    <t>La demanda de cada cliente se genera con numeros aleatorios entre 40 y 110 kg</t>
  </si>
  <si>
    <t xml:space="preserve">Indicador 1 </t>
  </si>
  <si>
    <t>%</t>
  </si>
  <si>
    <t>Indicador 2</t>
  </si>
  <si>
    <t xml:space="preserve">Costo del combustible en el recorrido total </t>
  </si>
  <si>
    <t>Indicador 3</t>
  </si>
  <si>
    <t>Km/gl</t>
  </si>
  <si>
    <t>Escenario 1 
10 clientes</t>
  </si>
  <si>
    <t>Escenario 2
12 clientes</t>
  </si>
  <si>
    <t>Escenario 3 
13 clientes</t>
  </si>
  <si>
    <t>Escenario 4
14 clientes</t>
  </si>
  <si>
    <t>Escenario 5 
15 clientes</t>
  </si>
  <si>
    <t xml:space="preserve">Entregas de pedidos en el día </t>
  </si>
  <si>
    <t>Capacidad Utilizada del vehículo</t>
  </si>
  <si>
    <t>Indicador 1
Entregas de pedidos en el día (%)</t>
  </si>
  <si>
    <t>Indicador 2
Costo del combustible en el transporte ($)</t>
  </si>
  <si>
    <t>Demanda de los clientes 
(kg)</t>
  </si>
  <si>
    <t>Indicador 3
Capacidad Utilizada del vehículo (%)</t>
  </si>
  <si>
    <t>Capacidad del vehículo (kg)</t>
  </si>
  <si>
    <t>Vehículo 1</t>
  </si>
  <si>
    <t>Vehículo 2</t>
  </si>
  <si>
    <t>Escenarios</t>
  </si>
  <si>
    <t>Escenario 1</t>
  </si>
  <si>
    <t>Vehículos o Rutas de acuerdo a lo que decida el proveedor</t>
  </si>
  <si>
    <t>Demanda Total</t>
  </si>
  <si>
    <t>Observaciones</t>
  </si>
  <si>
    <t>Escenario 2</t>
  </si>
  <si>
    <t>La demanda de cada cliente se genera con números aleatorios entre 40 y 120 kg</t>
  </si>
  <si>
    <t>Atención al cliente</t>
  </si>
  <si>
    <t>Capacidad del vehículo</t>
  </si>
  <si>
    <t>Promedio de Atención al cliente</t>
  </si>
  <si>
    <t>Tiempo Subtotal de atención a clientes</t>
  </si>
  <si>
    <t>Consumo promedio del vehículo</t>
  </si>
  <si>
    <t>nro. de carros</t>
  </si>
  <si>
    <t>Abastecer</t>
  </si>
  <si>
    <t>clientes, se requieren</t>
  </si>
  <si>
    <t>Resumen de indicadores</t>
  </si>
  <si>
    <t>Tabla de contenido</t>
  </si>
  <si>
    <t>Análisis de Sensibilidad 1</t>
  </si>
  <si>
    <t>Análisis de Sensibilidad 2</t>
  </si>
  <si>
    <t>Análisis de Sensibilidad 3</t>
  </si>
  <si>
    <t>Análisis de Sensibilidad 4</t>
  </si>
  <si>
    <t>Análisis de Sensibilidad 5</t>
  </si>
  <si>
    <r>
      <rPr>
        <b/>
        <sz val="11"/>
        <color theme="1"/>
        <rFont val="Calibri"/>
        <family val="2"/>
        <scheme val="minor"/>
      </rPr>
      <t>Diseño de una configuración de distribución bajo el enfoque VMI y el modelo VRP en PYMES del sector panificador de la ciudad de Bogotá</t>
    </r>
    <r>
      <rPr>
        <sz val="11"/>
        <color theme="1"/>
        <rFont val="Calibri"/>
        <family val="2"/>
        <scheme val="minor"/>
      </rPr>
      <t xml:space="preserve">
Tesis o trabajo de investigación presentado como requisito para optar al título de:
</t>
    </r>
    <r>
      <rPr>
        <b/>
        <sz val="11"/>
        <color theme="1"/>
        <rFont val="Calibri"/>
        <family val="2"/>
        <scheme val="minor"/>
      </rPr>
      <t>Magíster en Ingeniería Industrial</t>
    </r>
    <r>
      <rPr>
        <sz val="11"/>
        <color theme="1"/>
        <rFont val="Calibri"/>
        <family val="2"/>
        <scheme val="minor"/>
      </rPr>
      <t xml:space="preserve">
Rubén Darío Lerma Barbosa
Director (a):
Edward Parra Florez
Institución Universitaria Politécnico Grancolombiano
Maestría en Ingeniería Industrial
Bogotá D.C., Colombia 
2022
</t>
    </r>
  </si>
  <si>
    <t>Escenario 3</t>
  </si>
  <si>
    <t>Escenario 4</t>
  </si>
  <si>
    <t>Escenario 5</t>
  </si>
  <si>
    <t>Resumen de Indicadores</t>
  </si>
  <si>
    <t>Distancia óptima (km)</t>
  </si>
  <si>
    <t>Unidades disponibles en vehículos</t>
  </si>
  <si>
    <t>Unidades en el vehículo despues de la entrega</t>
  </si>
  <si>
    <t>Unidades entregadas a clientes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</si>
</sst>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9" xfId="0" applyBorder="1"/>
    <xf numFmtId="2" fontId="0" fillId="0" borderId="10" xfId="0" applyNumberFormat="1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0" fillId="0" borderId="10" xfId="0" applyBorder="1"/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7" xfId="0" applyBorder="1"/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/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0" fillId="0" borderId="0" xfId="0" applyBorder="1"/>
    <xf numFmtId="0" fontId="1" fillId="4" borderId="3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/>
    <xf numFmtId="0" fontId="0" fillId="6" borderId="2" xfId="0" applyFill="1" applyBorder="1"/>
    <xf numFmtId="0" fontId="0" fillId="0" borderId="0" xfId="0" applyBorder="1" applyAlignment="1">
      <alignment wrapText="1"/>
    </xf>
    <xf numFmtId="0" fontId="2" fillId="0" borderId="3" xfId="0" applyFont="1" applyBorder="1"/>
    <xf numFmtId="0" fontId="2" fillId="0" borderId="9" xfId="0" applyFont="1" applyBorder="1"/>
    <xf numFmtId="0" fontId="2" fillId="0" borderId="4" xfId="0" applyFont="1" applyBorder="1"/>
    <xf numFmtId="0" fontId="0" fillId="0" borderId="7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5" xfId="0" applyFill="1" applyBorder="1" applyAlignment="1">
      <alignment wrapText="1"/>
    </xf>
    <xf numFmtId="0" fontId="0" fillId="0" borderId="26" xfId="0" applyFill="1" applyBorder="1"/>
    <xf numFmtId="0" fontId="2" fillId="0" borderId="0" xfId="0" applyFont="1"/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10" fontId="0" fillId="0" borderId="0" xfId="0" applyNumberFormat="1"/>
    <xf numFmtId="0" fontId="0" fillId="0" borderId="8" xfId="0" applyNumberFormat="1" applyBorder="1" applyAlignment="1">
      <alignment horizontal="center"/>
    </xf>
    <xf numFmtId="0" fontId="1" fillId="4" borderId="24" xfId="0" applyFont="1" applyFill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0" fillId="0" borderId="23" xfId="0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9" borderId="4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10" fontId="0" fillId="0" borderId="2" xfId="0" applyNumberFormat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2" xfId="0" applyFont="1" applyBorder="1"/>
    <xf numFmtId="0" fontId="2" fillId="0" borderId="3" xfId="0" applyFont="1" applyBorder="1" applyAlignment="1">
      <alignment horizontal="center"/>
    </xf>
    <xf numFmtId="0" fontId="0" fillId="10" borderId="15" xfId="0" applyFill="1" applyBorder="1" applyAlignment="1">
      <alignment vertical="center"/>
    </xf>
    <xf numFmtId="0" fontId="0" fillId="7" borderId="12" xfId="0" applyFill="1" applyBorder="1" applyAlignment="1">
      <alignment horizontal="center"/>
    </xf>
    <xf numFmtId="2" fontId="0" fillId="11" borderId="31" xfId="0" applyNumberFormat="1" applyFill="1" applyBorder="1" applyAlignment="1">
      <alignment horizontal="center" vertical="center"/>
    </xf>
    <xf numFmtId="0" fontId="0" fillId="0" borderId="33" xfId="0" applyBorder="1"/>
    <xf numFmtId="0" fontId="0" fillId="0" borderId="34" xfId="0" applyBorder="1"/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37" xfId="0" applyFont="1" applyBorder="1"/>
    <xf numFmtId="0" fontId="0" fillId="0" borderId="38" xfId="0" applyBorder="1"/>
    <xf numFmtId="0" fontId="0" fillId="9" borderId="2" xfId="0" applyFill="1" applyBorder="1" applyAlignment="1">
      <alignment horizontal="center"/>
    </xf>
    <xf numFmtId="0" fontId="0" fillId="0" borderId="7" xfId="0" applyBorder="1" applyAlignment="1">
      <alignment horizontal="left" vertical="center" wrapText="1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0" xfId="0" applyNumberFormat="1" applyFill="1" applyBorder="1" applyAlignment="1">
      <alignment horizontal="center" vertical="center"/>
    </xf>
    <xf numFmtId="0" fontId="8" fillId="0" borderId="0" xfId="0" applyFont="1"/>
    <xf numFmtId="0" fontId="0" fillId="0" borderId="12" xfId="0" applyFill="1" applyBorder="1"/>
    <xf numFmtId="0" fontId="0" fillId="9" borderId="2" xfId="0" applyFill="1" applyBorder="1"/>
    <xf numFmtId="0" fontId="0" fillId="0" borderId="8" xfId="0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25" xfId="0" applyBorder="1" applyAlignment="1">
      <alignment wrapText="1"/>
    </xf>
    <xf numFmtId="0" fontId="0" fillId="0" borderId="23" xfId="0" applyBorder="1" applyAlignment="1">
      <alignment horizontal="center" vertical="center"/>
    </xf>
    <xf numFmtId="0" fontId="6" fillId="8" borderId="9" xfId="0" applyFont="1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/>
    </xf>
    <xf numFmtId="0" fontId="0" fillId="0" borderId="40" xfId="0" applyBorder="1" applyAlignment="1">
      <alignment horizontal="center" vertical="center"/>
    </xf>
    <xf numFmtId="10" fontId="0" fillId="0" borderId="5" xfId="0" applyNumberFormat="1" applyBorder="1"/>
    <xf numFmtId="10" fontId="0" fillId="0" borderId="6" xfId="0" applyNumberFormat="1" applyBorder="1"/>
    <xf numFmtId="0" fontId="0" fillId="0" borderId="30" xfId="0" applyBorder="1" applyAlignment="1">
      <alignment wrapText="1"/>
    </xf>
    <xf numFmtId="0" fontId="1" fillId="4" borderId="9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/>
    </xf>
    <xf numFmtId="2" fontId="0" fillId="11" borderId="10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" fillId="4" borderId="37" xfId="0" applyFont="1" applyFill="1" applyBorder="1" applyAlignment="1">
      <alignment horizontal="center" vertical="center"/>
    </xf>
    <xf numFmtId="0" fontId="0" fillId="12" borderId="33" xfId="0" applyFill="1" applyBorder="1"/>
    <xf numFmtId="0" fontId="0" fillId="12" borderId="41" xfId="0" applyFill="1" applyBorder="1"/>
    <xf numFmtId="0" fontId="0" fillId="12" borderId="34" xfId="0" applyFill="1" applyBorder="1"/>
    <xf numFmtId="0" fontId="0" fillId="12" borderId="42" xfId="0" applyFill="1" applyBorder="1"/>
    <xf numFmtId="0" fontId="0" fillId="12" borderId="0" xfId="0" applyFill="1" applyBorder="1"/>
    <xf numFmtId="0" fontId="0" fillId="12" borderId="39" xfId="0" applyFill="1" applyBorder="1"/>
    <xf numFmtId="0" fontId="0" fillId="12" borderId="30" xfId="0" applyFill="1" applyBorder="1"/>
    <xf numFmtId="0" fontId="0" fillId="12" borderId="31" xfId="0" applyFill="1" applyBorder="1"/>
    <xf numFmtId="0" fontId="0" fillId="12" borderId="32" xfId="0" applyFill="1" applyBorder="1"/>
    <xf numFmtId="0" fontId="9" fillId="12" borderId="0" xfId="1" applyFill="1" applyBorder="1"/>
    <xf numFmtId="0" fontId="2" fillId="12" borderId="41" xfId="0" applyFont="1" applyFill="1" applyBorder="1"/>
    <xf numFmtId="0" fontId="4" fillId="0" borderId="1" xfId="0" applyFont="1" applyFill="1" applyBorder="1" applyAlignment="1"/>
    <xf numFmtId="0" fontId="2" fillId="0" borderId="0" xfId="0" applyFont="1" applyBorder="1" applyAlignment="1">
      <alignment horizontal="center"/>
    </xf>
    <xf numFmtId="0" fontId="0" fillId="12" borderId="33" xfId="0" applyFill="1" applyBorder="1" applyAlignment="1">
      <alignment horizontal="center" wrapText="1"/>
    </xf>
    <xf numFmtId="0" fontId="0" fillId="12" borderId="41" xfId="0" applyFill="1" applyBorder="1" applyAlignment="1">
      <alignment horizontal="center" wrapText="1"/>
    </xf>
    <xf numFmtId="0" fontId="0" fillId="12" borderId="34" xfId="0" applyFill="1" applyBorder="1" applyAlignment="1">
      <alignment horizontal="center" wrapText="1"/>
    </xf>
    <xf numFmtId="0" fontId="0" fillId="12" borderId="42" xfId="0" applyFill="1" applyBorder="1" applyAlignment="1">
      <alignment horizontal="center" wrapText="1"/>
    </xf>
    <xf numFmtId="0" fontId="0" fillId="12" borderId="0" xfId="0" applyFill="1" applyBorder="1" applyAlignment="1">
      <alignment horizontal="center" wrapText="1"/>
    </xf>
    <xf numFmtId="0" fontId="0" fillId="12" borderId="39" xfId="0" applyFill="1" applyBorder="1" applyAlignment="1">
      <alignment horizontal="center" wrapText="1"/>
    </xf>
    <xf numFmtId="0" fontId="0" fillId="12" borderId="30" xfId="0" applyFill="1" applyBorder="1" applyAlignment="1">
      <alignment horizontal="center" wrapText="1"/>
    </xf>
    <xf numFmtId="0" fontId="0" fillId="12" borderId="31" xfId="0" applyFill="1" applyBorder="1" applyAlignment="1">
      <alignment horizontal="center" wrapText="1"/>
    </xf>
    <xf numFmtId="0" fontId="0" fillId="12" borderId="32" xfId="0" applyFill="1" applyBorder="1" applyAlignment="1">
      <alignment horizontal="center" wrapText="1"/>
    </xf>
    <xf numFmtId="0" fontId="5" fillId="0" borderId="29" xfId="0" applyFont="1" applyBorder="1" applyAlignment="1">
      <alignment horizontal="right" vertical="top"/>
    </xf>
    <xf numFmtId="0" fontId="5" fillId="0" borderId="23" xfId="0" applyFont="1" applyBorder="1" applyAlignment="1">
      <alignment horizontal="right" vertical="top"/>
    </xf>
    <xf numFmtId="0" fontId="2" fillId="0" borderId="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32">
    <dxf>
      <font>
        <color auto="1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svg"/><Relationship Id="rId13" Type="http://schemas.openxmlformats.org/officeDocument/2006/relationships/image" Target="../media/image16.png"/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12" Type="http://schemas.openxmlformats.org/officeDocument/2006/relationships/image" Target="../media/image15.svg"/><Relationship Id="rId17" Type="http://schemas.openxmlformats.org/officeDocument/2006/relationships/image" Target="../media/image3.svg"/><Relationship Id="rId2" Type="http://schemas.openxmlformats.org/officeDocument/2006/relationships/image" Target="../media/image5.svg"/><Relationship Id="rId16" Type="http://schemas.openxmlformats.org/officeDocument/2006/relationships/image" Target="../media/image2.png"/><Relationship Id="rId1" Type="http://schemas.openxmlformats.org/officeDocument/2006/relationships/image" Target="../media/image4.png"/><Relationship Id="rId6" Type="http://schemas.openxmlformats.org/officeDocument/2006/relationships/image" Target="../media/image9.svg"/><Relationship Id="rId11" Type="http://schemas.openxmlformats.org/officeDocument/2006/relationships/image" Target="../media/image14.png"/><Relationship Id="rId5" Type="http://schemas.openxmlformats.org/officeDocument/2006/relationships/image" Target="../media/image8.png"/><Relationship Id="rId15" Type="http://schemas.openxmlformats.org/officeDocument/2006/relationships/hyperlink" Target="#Portada!A1"/><Relationship Id="rId10" Type="http://schemas.openxmlformats.org/officeDocument/2006/relationships/image" Target="../media/image13.svg"/><Relationship Id="rId4" Type="http://schemas.openxmlformats.org/officeDocument/2006/relationships/image" Target="../media/image7.svg"/><Relationship Id="rId9" Type="http://schemas.openxmlformats.org/officeDocument/2006/relationships/image" Target="../media/image12.png"/><Relationship Id="rId14" Type="http://schemas.openxmlformats.org/officeDocument/2006/relationships/image" Target="../media/image17.sv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13" Type="http://schemas.openxmlformats.org/officeDocument/2006/relationships/image" Target="../media/image4.png"/><Relationship Id="rId3" Type="http://schemas.openxmlformats.org/officeDocument/2006/relationships/image" Target="../media/image12.png"/><Relationship Id="rId7" Type="http://schemas.openxmlformats.org/officeDocument/2006/relationships/image" Target="../media/image6.png"/><Relationship Id="rId12" Type="http://schemas.openxmlformats.org/officeDocument/2006/relationships/image" Target="../media/image9.svg"/><Relationship Id="rId17" Type="http://schemas.openxmlformats.org/officeDocument/2006/relationships/image" Target="../media/image3.svg"/><Relationship Id="rId2" Type="http://schemas.openxmlformats.org/officeDocument/2006/relationships/image" Target="../media/image17.svg"/><Relationship Id="rId16" Type="http://schemas.openxmlformats.org/officeDocument/2006/relationships/image" Target="../media/image2.png"/><Relationship Id="rId1" Type="http://schemas.openxmlformats.org/officeDocument/2006/relationships/image" Target="../media/image16.png"/><Relationship Id="rId6" Type="http://schemas.openxmlformats.org/officeDocument/2006/relationships/image" Target="../media/image15.svg"/><Relationship Id="rId11" Type="http://schemas.openxmlformats.org/officeDocument/2006/relationships/image" Target="../media/image8.png"/><Relationship Id="rId5" Type="http://schemas.openxmlformats.org/officeDocument/2006/relationships/image" Target="../media/image14.png"/><Relationship Id="rId15" Type="http://schemas.openxmlformats.org/officeDocument/2006/relationships/hyperlink" Target="#Portada!A1"/><Relationship Id="rId10" Type="http://schemas.openxmlformats.org/officeDocument/2006/relationships/image" Target="../media/image11.svg"/><Relationship Id="rId4" Type="http://schemas.openxmlformats.org/officeDocument/2006/relationships/image" Target="../media/image13.svg"/><Relationship Id="rId9" Type="http://schemas.openxmlformats.org/officeDocument/2006/relationships/image" Target="../media/image10.png"/><Relationship Id="rId14" Type="http://schemas.openxmlformats.org/officeDocument/2006/relationships/image" Target="../media/image5.sv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svg"/><Relationship Id="rId13" Type="http://schemas.openxmlformats.org/officeDocument/2006/relationships/image" Target="../media/image16.png"/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12" Type="http://schemas.openxmlformats.org/officeDocument/2006/relationships/image" Target="../media/image15.svg"/><Relationship Id="rId17" Type="http://schemas.openxmlformats.org/officeDocument/2006/relationships/image" Target="../media/image3.svg"/><Relationship Id="rId2" Type="http://schemas.openxmlformats.org/officeDocument/2006/relationships/image" Target="../media/image5.svg"/><Relationship Id="rId16" Type="http://schemas.openxmlformats.org/officeDocument/2006/relationships/image" Target="../media/image2.png"/><Relationship Id="rId1" Type="http://schemas.openxmlformats.org/officeDocument/2006/relationships/image" Target="../media/image4.png"/><Relationship Id="rId6" Type="http://schemas.openxmlformats.org/officeDocument/2006/relationships/image" Target="../media/image9.svg"/><Relationship Id="rId11" Type="http://schemas.openxmlformats.org/officeDocument/2006/relationships/image" Target="../media/image14.png"/><Relationship Id="rId5" Type="http://schemas.openxmlformats.org/officeDocument/2006/relationships/image" Target="../media/image8.png"/><Relationship Id="rId15" Type="http://schemas.openxmlformats.org/officeDocument/2006/relationships/hyperlink" Target="#Portada!A1"/><Relationship Id="rId10" Type="http://schemas.openxmlformats.org/officeDocument/2006/relationships/image" Target="../media/image13.svg"/><Relationship Id="rId4" Type="http://schemas.openxmlformats.org/officeDocument/2006/relationships/image" Target="../media/image7.svg"/><Relationship Id="rId9" Type="http://schemas.openxmlformats.org/officeDocument/2006/relationships/image" Target="../media/image12.png"/><Relationship Id="rId14" Type="http://schemas.openxmlformats.org/officeDocument/2006/relationships/image" Target="../media/image17.sv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svg"/><Relationship Id="rId13" Type="http://schemas.openxmlformats.org/officeDocument/2006/relationships/image" Target="../media/image14.png"/><Relationship Id="rId3" Type="http://schemas.openxmlformats.org/officeDocument/2006/relationships/image" Target="../media/image10.png"/><Relationship Id="rId7" Type="http://schemas.openxmlformats.org/officeDocument/2006/relationships/image" Target="../media/image8.png"/><Relationship Id="rId12" Type="http://schemas.openxmlformats.org/officeDocument/2006/relationships/image" Target="../media/image13.svg"/><Relationship Id="rId17" Type="http://schemas.openxmlformats.org/officeDocument/2006/relationships/image" Target="../media/image3.svg"/><Relationship Id="rId2" Type="http://schemas.openxmlformats.org/officeDocument/2006/relationships/image" Target="../media/image17.svg"/><Relationship Id="rId16" Type="http://schemas.openxmlformats.org/officeDocument/2006/relationships/image" Target="../media/image2.png"/><Relationship Id="rId1" Type="http://schemas.openxmlformats.org/officeDocument/2006/relationships/image" Target="../media/image16.png"/><Relationship Id="rId6" Type="http://schemas.openxmlformats.org/officeDocument/2006/relationships/image" Target="../media/image7.sv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hyperlink" Target="#Portada!A1"/><Relationship Id="rId10" Type="http://schemas.openxmlformats.org/officeDocument/2006/relationships/image" Target="../media/image5.svg"/><Relationship Id="rId4" Type="http://schemas.openxmlformats.org/officeDocument/2006/relationships/image" Target="../media/image11.svg"/><Relationship Id="rId9" Type="http://schemas.openxmlformats.org/officeDocument/2006/relationships/image" Target="../media/image4.png"/><Relationship Id="rId14" Type="http://schemas.openxmlformats.org/officeDocument/2006/relationships/image" Target="../media/image15.sv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svg"/><Relationship Id="rId13" Type="http://schemas.openxmlformats.org/officeDocument/2006/relationships/image" Target="../media/image16.png"/><Relationship Id="rId3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openxmlformats.org/officeDocument/2006/relationships/image" Target="../media/image15.svg"/><Relationship Id="rId17" Type="http://schemas.openxmlformats.org/officeDocument/2006/relationships/image" Target="../media/image3.svg"/><Relationship Id="rId2" Type="http://schemas.openxmlformats.org/officeDocument/2006/relationships/image" Target="../media/image7.svg"/><Relationship Id="rId16" Type="http://schemas.openxmlformats.org/officeDocument/2006/relationships/image" Target="../media/image2.png"/><Relationship Id="rId1" Type="http://schemas.openxmlformats.org/officeDocument/2006/relationships/image" Target="../media/image6.png"/><Relationship Id="rId6" Type="http://schemas.openxmlformats.org/officeDocument/2006/relationships/image" Target="../media/image11.svg"/><Relationship Id="rId11" Type="http://schemas.openxmlformats.org/officeDocument/2006/relationships/image" Target="../media/image14.png"/><Relationship Id="rId5" Type="http://schemas.openxmlformats.org/officeDocument/2006/relationships/image" Target="../media/image10.png"/><Relationship Id="rId15" Type="http://schemas.openxmlformats.org/officeDocument/2006/relationships/hyperlink" Target="#Portada!A1"/><Relationship Id="rId10" Type="http://schemas.openxmlformats.org/officeDocument/2006/relationships/image" Target="../media/image13.svg"/><Relationship Id="rId4" Type="http://schemas.openxmlformats.org/officeDocument/2006/relationships/image" Target="../media/image9.svg"/><Relationship Id="rId9" Type="http://schemas.openxmlformats.org/officeDocument/2006/relationships/image" Target="../media/image12.png"/><Relationship Id="rId14" Type="http://schemas.openxmlformats.org/officeDocument/2006/relationships/image" Target="../media/image17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443593</xdr:colOff>
      <xdr:row>0</xdr:row>
      <xdr:rowOff>108857</xdr:rowOff>
    </xdr:from>
    <xdr:to>
      <xdr:col>7</xdr:col>
      <xdr:colOff>415018</xdr:colOff>
      <xdr:row>9</xdr:row>
      <xdr:rowOff>13607</xdr:rowOff>
    </xdr:to>
    <xdr:pic>
      <xdr:nvPicPr>
        <xdr:cNvPr id="2" name="image15.png" descr="POLITECNICO1">
          <a:extLst>
            <a:ext uri="{FF2B5EF4-FFF2-40B4-BE49-F238E27FC236}">
              <a16:creationId xmlns:a16="http://schemas.microsoft.com/office/drawing/2014/main" id="{552B609E-C7DB-4ED7-83EA-5225016F0AF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491593" y="108857"/>
          <a:ext cx="2257425" cy="1619250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200024</xdr:rowOff>
    </xdr:from>
    <xdr:to>
      <xdr:col>2</xdr:col>
      <xdr:colOff>828675</xdr:colOff>
      <xdr:row>4</xdr:row>
      <xdr:rowOff>0</xdr:rowOff>
    </xdr:to>
    <xdr:sp macro="" textlink="">
      <xdr:nvSpPr>
        <xdr:cNvPr id="2" name="Triángulo rectángulo 1">
          <a:extLst>
            <a:ext uri="{FF2B5EF4-FFF2-40B4-BE49-F238E27FC236}">
              <a16:creationId xmlns:a16="http://schemas.microsoft.com/office/drawing/2014/main" id="{EB6F7026-A275-4704-9F29-0C7B81740214}"/>
            </a:ext>
          </a:extLst>
        </xdr:cNvPr>
        <xdr:cNvSpPr/>
      </xdr:nvSpPr>
      <xdr:spPr>
        <a:xfrm>
          <a:off x="200025" y="952499"/>
          <a:ext cx="1581150" cy="609601"/>
        </a:xfrm>
        <a:prstGeom prst="rtTriangl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900"/>
            <a:t>Descripción</a:t>
          </a:r>
        </a:p>
      </xdr:txBody>
    </xdr:sp>
    <xdr:clientData/>
  </xdr:twoCellAnchor>
  <xdr:twoCellAnchor editAs="oneCell">
    <xdr:from>
      <xdr:col>4</xdr:col>
      <xdr:colOff>180975</xdr:colOff>
      <xdr:row>0</xdr:row>
      <xdr:rowOff>28575</xdr:rowOff>
    </xdr:from>
    <xdr:to>
      <xdr:col>4</xdr:col>
      <xdr:colOff>742950</xdr:colOff>
      <xdr:row>1</xdr:row>
      <xdr:rowOff>38100</xdr:rowOff>
    </xdr:to>
    <xdr:pic>
      <xdr:nvPicPr>
        <xdr:cNvPr id="4" name="Gráfico 3" descr="Atrás con relleno sóli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F5CDAB-A5AD-4AA3-89BA-4847D8247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62250" y="28575"/>
          <a:ext cx="561975" cy="561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1197428</xdr:colOff>
      <xdr:row>3</xdr:row>
      <xdr:rowOff>176893</xdr:rowOff>
    </xdr:from>
    <xdr:to>
      <xdr:col>2</xdr:col>
      <xdr:colOff>27213</xdr:colOff>
      <xdr:row>5</xdr:row>
      <xdr:rowOff>40821</xdr:rowOff>
    </xdr:to>
    <xdr:pic>
      <xdr:nvPicPr>
        <xdr:cNvPr id="2" name="Gráfico 1" descr="Tienda con relleno sólido">
          <a:extLst>
            <a:ext uri="{FF2B5EF4-FFF2-40B4-BE49-F238E27FC236}">
              <a16:creationId xmlns:a16="http://schemas.microsoft.com/office/drawing/2014/main" id="{BCE57129-02A9-40C1-824E-028396B60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37607" y="884464"/>
          <a:ext cx="476249" cy="476249"/>
        </a:xfrm>
        <a:prstGeom prst="rect">
          <a:avLst/>
        </a:prstGeom>
      </xdr:spPr>
    </xdr:pic>
    <xdr:clientData/>
  </xdr:twoCellAnchor>
  <xdr:twoCellAnchor editAs="oneCell">
    <xdr:from>
      <xdr:col>1</xdr:col>
      <xdr:colOff>1170214</xdr:colOff>
      <xdr:row>6</xdr:row>
      <xdr:rowOff>13607</xdr:rowOff>
    </xdr:from>
    <xdr:to>
      <xdr:col>1</xdr:col>
      <xdr:colOff>1605643</xdr:colOff>
      <xdr:row>6</xdr:row>
      <xdr:rowOff>449036</xdr:rowOff>
    </xdr:to>
    <xdr:pic>
      <xdr:nvPicPr>
        <xdr:cNvPr id="3" name="Gráfico 2" descr="Dirigir dos pines por un camino con relleno sólido">
          <a:extLst>
            <a:ext uri="{FF2B5EF4-FFF2-40B4-BE49-F238E27FC236}">
              <a16:creationId xmlns:a16="http://schemas.microsoft.com/office/drawing/2014/main" id="{79E08EB2-19B1-4438-BDE9-FFFAD1C81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10393" y="1905000"/>
          <a:ext cx="435429" cy="435429"/>
        </a:xfrm>
        <a:prstGeom prst="rect">
          <a:avLst/>
        </a:prstGeom>
      </xdr:spPr>
    </xdr:pic>
    <xdr:clientData/>
  </xdr:twoCellAnchor>
  <xdr:twoCellAnchor editAs="oneCell">
    <xdr:from>
      <xdr:col>1</xdr:col>
      <xdr:colOff>1102178</xdr:colOff>
      <xdr:row>7</xdr:row>
      <xdr:rowOff>13607</xdr:rowOff>
    </xdr:from>
    <xdr:to>
      <xdr:col>1</xdr:col>
      <xdr:colOff>1581149</xdr:colOff>
      <xdr:row>7</xdr:row>
      <xdr:rowOff>492578</xdr:rowOff>
    </xdr:to>
    <xdr:pic>
      <xdr:nvPicPr>
        <xdr:cNvPr id="4" name="Gráfico 3" descr="Barra de pan contorno">
          <a:extLst>
            <a:ext uri="{FF2B5EF4-FFF2-40B4-BE49-F238E27FC236}">
              <a16:creationId xmlns:a16="http://schemas.microsoft.com/office/drawing/2014/main" id="{175E3DB0-928F-45CD-A682-63BA78AF9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442357" y="2299607"/>
          <a:ext cx="478971" cy="478971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1047750</xdr:colOff>
      <xdr:row>9</xdr:row>
      <xdr:rowOff>54428</xdr:rowOff>
    </xdr:from>
    <xdr:to>
      <xdr:col>1</xdr:col>
      <xdr:colOff>1524000</xdr:colOff>
      <xdr:row>9</xdr:row>
      <xdr:rowOff>530678</xdr:rowOff>
    </xdr:to>
    <xdr:pic>
      <xdr:nvPicPr>
        <xdr:cNvPr id="5" name="Gráfico 4" descr="Entrega contorno">
          <a:extLst>
            <a:ext uri="{FF2B5EF4-FFF2-40B4-BE49-F238E27FC236}">
              <a16:creationId xmlns:a16="http://schemas.microsoft.com/office/drawing/2014/main" id="{0A81FAB4-2056-444F-8E54-0A37A0D44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387929" y="3415392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11</xdr:col>
      <xdr:colOff>27215</xdr:colOff>
      <xdr:row>4</xdr:row>
      <xdr:rowOff>136071</xdr:rowOff>
    </xdr:from>
    <xdr:to>
      <xdr:col>12</xdr:col>
      <xdr:colOff>40501</xdr:colOff>
      <xdr:row>5</xdr:row>
      <xdr:rowOff>353464</xdr:rowOff>
    </xdr:to>
    <xdr:pic>
      <xdr:nvPicPr>
        <xdr:cNvPr id="6" name="Gráfico 5" descr="Caja con relleno sólido">
          <a:extLst>
            <a:ext uri="{FF2B5EF4-FFF2-40B4-BE49-F238E27FC236}">
              <a16:creationId xmlns:a16="http://schemas.microsoft.com/office/drawing/2014/main" id="{C00FF854-D69E-43BE-8A44-32C89C6EE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8953501" y="1047750"/>
          <a:ext cx="625607" cy="625607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381000</xdr:colOff>
      <xdr:row>8</xdr:row>
      <xdr:rowOff>27215</xdr:rowOff>
    </xdr:from>
    <xdr:to>
      <xdr:col>13</xdr:col>
      <xdr:colOff>680358</xdr:colOff>
      <xdr:row>9</xdr:row>
      <xdr:rowOff>421823</xdr:rowOff>
    </xdr:to>
    <xdr:pic>
      <xdr:nvPicPr>
        <xdr:cNvPr id="7" name="Gráfico 6" descr="Indicador con relleno sólido">
          <a:extLst>
            <a:ext uri="{FF2B5EF4-FFF2-40B4-BE49-F238E27FC236}">
              <a16:creationId xmlns:a16="http://schemas.microsoft.com/office/drawing/2014/main" id="{CA1501AD-5B70-4762-A159-9B58BF701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9919607" y="2993572"/>
          <a:ext cx="789215" cy="789215"/>
        </a:xfrm>
        <a:prstGeom prst="rect">
          <a:avLst/>
        </a:prstGeom>
      </xdr:spPr>
    </xdr:pic>
    <xdr:clientData/>
  </xdr:twoCellAnchor>
  <xdr:twoCellAnchor editAs="oneCell">
    <xdr:from>
      <xdr:col>15</xdr:col>
      <xdr:colOff>421822</xdr:colOff>
      <xdr:row>5</xdr:row>
      <xdr:rowOff>557893</xdr:rowOff>
    </xdr:from>
    <xdr:to>
      <xdr:col>15</xdr:col>
      <xdr:colOff>979715</xdr:colOff>
      <xdr:row>7</xdr:row>
      <xdr:rowOff>36738</xdr:rowOff>
    </xdr:to>
    <xdr:pic>
      <xdr:nvPicPr>
        <xdr:cNvPr id="14" name="Gráfico 13" descr="Entrega con relleno sólido">
          <a:extLst>
            <a:ext uri="{FF2B5EF4-FFF2-40B4-BE49-F238E27FC236}">
              <a16:creationId xmlns:a16="http://schemas.microsoft.com/office/drawing/2014/main" id="{6F809BD6-3628-4A2B-9933-1631FF2F8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4"/>
            </a:ext>
          </a:extLst>
        </a:blip>
        <a:stretch>
          <a:fillRect/>
        </a:stretch>
      </xdr:blipFill>
      <xdr:spPr>
        <a:xfrm>
          <a:off x="12260036" y="1660072"/>
          <a:ext cx="557893" cy="553810"/>
        </a:xfrm>
        <a:prstGeom prst="rect">
          <a:avLst/>
        </a:prstGeom>
      </xdr:spPr>
    </xdr:pic>
    <xdr:clientData/>
  </xdr:twoCellAnchor>
  <xdr:twoCellAnchor editAs="oneCell">
    <xdr:from>
      <xdr:col>21</xdr:col>
      <xdr:colOff>81643</xdr:colOff>
      <xdr:row>6</xdr:row>
      <xdr:rowOff>0</xdr:rowOff>
    </xdr:from>
    <xdr:to>
      <xdr:col>21</xdr:col>
      <xdr:colOff>557893</xdr:colOff>
      <xdr:row>6</xdr:row>
      <xdr:rowOff>472168</xdr:rowOff>
    </xdr:to>
    <xdr:pic>
      <xdr:nvPicPr>
        <xdr:cNvPr id="15" name="Gráfico 14" descr="Entrega contorno">
          <a:extLst>
            <a:ext uri="{FF2B5EF4-FFF2-40B4-BE49-F238E27FC236}">
              <a16:creationId xmlns:a16="http://schemas.microsoft.com/office/drawing/2014/main" id="{9481E39A-03B4-4315-9FF9-86E67AFDA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7236168" y="1657350"/>
          <a:ext cx="476250" cy="472168"/>
        </a:xfrm>
        <a:prstGeom prst="rect">
          <a:avLst/>
        </a:prstGeom>
      </xdr:spPr>
    </xdr:pic>
    <xdr:clientData/>
  </xdr:twoCellAnchor>
  <xdr:twoCellAnchor editAs="oneCell">
    <xdr:from>
      <xdr:col>2</xdr:col>
      <xdr:colOff>244929</xdr:colOff>
      <xdr:row>0</xdr:row>
      <xdr:rowOff>40821</xdr:rowOff>
    </xdr:from>
    <xdr:to>
      <xdr:col>3</xdr:col>
      <xdr:colOff>44904</xdr:colOff>
      <xdr:row>1</xdr:row>
      <xdr:rowOff>72117</xdr:rowOff>
    </xdr:to>
    <xdr:pic>
      <xdr:nvPicPr>
        <xdr:cNvPr id="16" name="Gráfico 15" descr="Atrás con relleno sólido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71A11445-D4EB-4E1D-ACDE-7B22FB9A7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2231572" y="40821"/>
          <a:ext cx="561975" cy="5619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408215</xdr:colOff>
      <xdr:row>5</xdr:row>
      <xdr:rowOff>326571</xdr:rowOff>
    </xdr:from>
    <xdr:to>
      <xdr:col>15</xdr:col>
      <xdr:colOff>966108</xdr:colOff>
      <xdr:row>7</xdr:row>
      <xdr:rowOff>95250</xdr:rowOff>
    </xdr:to>
    <xdr:pic>
      <xdr:nvPicPr>
        <xdr:cNvPr id="7" name="Gráfico 6" descr="Entrega con relleno sólido">
          <a:extLst>
            <a:ext uri="{FF2B5EF4-FFF2-40B4-BE49-F238E27FC236}">
              <a16:creationId xmlns:a16="http://schemas.microsoft.com/office/drawing/2014/main" id="{EC5DEE53-6F89-4B31-9B23-24C478ED4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2028715" y="1442357"/>
          <a:ext cx="557893" cy="557893"/>
        </a:xfrm>
        <a:prstGeom prst="rect">
          <a:avLst/>
        </a:prstGeom>
      </xdr:spPr>
    </xdr:pic>
    <xdr:clientData/>
  </xdr:twoCellAnchor>
  <xdr:twoCellAnchor editAs="oneCell">
    <xdr:from>
      <xdr:col>11</xdr:col>
      <xdr:colOff>320</xdr:colOff>
      <xdr:row>3</xdr:row>
      <xdr:rowOff>190821</xdr:rowOff>
    </xdr:from>
    <xdr:to>
      <xdr:col>12</xdr:col>
      <xdr:colOff>13606</xdr:colOff>
      <xdr:row>5</xdr:row>
      <xdr:rowOff>244928</xdr:rowOff>
    </xdr:to>
    <xdr:pic>
      <xdr:nvPicPr>
        <xdr:cNvPr id="11" name="Gráfico 10" descr="Caja con relleno sólido">
          <a:extLst>
            <a:ext uri="{FF2B5EF4-FFF2-40B4-BE49-F238E27FC236}">
              <a16:creationId xmlns:a16="http://schemas.microsoft.com/office/drawing/2014/main" id="{4C12453A-2907-4A20-9403-F65FBE7A7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926606" y="898392"/>
          <a:ext cx="625607" cy="625607"/>
        </a:xfrm>
        <a:prstGeom prst="rect">
          <a:avLst/>
        </a:prstGeom>
      </xdr:spPr>
    </xdr:pic>
    <xdr:clientData/>
  </xdr:twoCellAnchor>
  <xdr:twoCellAnchor editAs="oneCell">
    <xdr:from>
      <xdr:col>12</xdr:col>
      <xdr:colOff>258534</xdr:colOff>
      <xdr:row>8</xdr:row>
      <xdr:rowOff>68035</xdr:rowOff>
    </xdr:from>
    <xdr:to>
      <xdr:col>13</xdr:col>
      <xdr:colOff>557892</xdr:colOff>
      <xdr:row>9</xdr:row>
      <xdr:rowOff>462643</xdr:rowOff>
    </xdr:to>
    <xdr:pic>
      <xdr:nvPicPr>
        <xdr:cNvPr id="13" name="Gráfico 12" descr="Indicador con relleno sólido">
          <a:extLst>
            <a:ext uri="{FF2B5EF4-FFF2-40B4-BE49-F238E27FC236}">
              <a16:creationId xmlns:a16="http://schemas.microsoft.com/office/drawing/2014/main" id="{E53A7C8C-0AA4-4EFF-A5A1-DB8C1AEDE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9797141" y="2612571"/>
          <a:ext cx="789215" cy="789215"/>
        </a:xfrm>
        <a:prstGeom prst="rect">
          <a:avLst/>
        </a:prstGeom>
      </xdr:spPr>
    </xdr:pic>
    <xdr:clientData/>
  </xdr:twoCellAnchor>
  <xdr:twoCellAnchor editAs="oneCell">
    <xdr:from>
      <xdr:col>1</xdr:col>
      <xdr:colOff>1102178</xdr:colOff>
      <xdr:row>5</xdr:row>
      <xdr:rowOff>367393</xdr:rowOff>
    </xdr:from>
    <xdr:to>
      <xdr:col>1</xdr:col>
      <xdr:colOff>1537607</xdr:colOff>
      <xdr:row>7</xdr:row>
      <xdr:rowOff>13608</xdr:rowOff>
    </xdr:to>
    <xdr:pic>
      <xdr:nvPicPr>
        <xdr:cNvPr id="15" name="Gráfico 14" descr="Dirigir dos pines por un camino con relleno sólido">
          <a:extLst>
            <a:ext uri="{FF2B5EF4-FFF2-40B4-BE49-F238E27FC236}">
              <a16:creationId xmlns:a16="http://schemas.microsoft.com/office/drawing/2014/main" id="{72E45F6A-32E1-45AC-AE8A-205344709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442357" y="1483179"/>
          <a:ext cx="435429" cy="435429"/>
        </a:xfrm>
        <a:prstGeom prst="rect">
          <a:avLst/>
        </a:prstGeom>
      </xdr:spPr>
    </xdr:pic>
    <xdr:clientData/>
  </xdr:twoCellAnchor>
  <xdr:twoCellAnchor editAs="oneCell">
    <xdr:from>
      <xdr:col>21</xdr:col>
      <xdr:colOff>81643</xdr:colOff>
      <xdr:row>6</xdr:row>
      <xdr:rowOff>0</xdr:rowOff>
    </xdr:from>
    <xdr:to>
      <xdr:col>21</xdr:col>
      <xdr:colOff>557893</xdr:colOff>
      <xdr:row>7</xdr:row>
      <xdr:rowOff>81643</xdr:rowOff>
    </xdr:to>
    <xdr:pic>
      <xdr:nvPicPr>
        <xdr:cNvPr id="17" name="Gráfico 16" descr="Entrega contorno">
          <a:extLst>
            <a:ext uri="{FF2B5EF4-FFF2-40B4-BE49-F238E27FC236}">
              <a16:creationId xmlns:a16="http://schemas.microsoft.com/office/drawing/2014/main" id="{C6632D3E-B784-4A3A-8597-F9283EC81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7253857" y="1510393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1047748</xdr:colOff>
      <xdr:row>7</xdr:row>
      <xdr:rowOff>81644</xdr:rowOff>
    </xdr:from>
    <xdr:to>
      <xdr:col>1</xdr:col>
      <xdr:colOff>1526719</xdr:colOff>
      <xdr:row>7</xdr:row>
      <xdr:rowOff>560615</xdr:rowOff>
    </xdr:to>
    <xdr:pic>
      <xdr:nvPicPr>
        <xdr:cNvPr id="19" name="Gráfico 18" descr="Barra de pan contorno">
          <a:extLst>
            <a:ext uri="{FF2B5EF4-FFF2-40B4-BE49-F238E27FC236}">
              <a16:creationId xmlns:a16="http://schemas.microsoft.com/office/drawing/2014/main" id="{3D626F0A-ED52-400C-A492-6904837B1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387927" y="1986644"/>
          <a:ext cx="478971" cy="478971"/>
        </a:xfrm>
        <a:prstGeom prst="rect">
          <a:avLst/>
        </a:prstGeom>
      </xdr:spPr>
    </xdr:pic>
    <xdr:clientData/>
  </xdr:twoCellAnchor>
  <xdr:twoCellAnchor editAs="oneCell">
    <xdr:from>
      <xdr:col>1</xdr:col>
      <xdr:colOff>1034142</xdr:colOff>
      <xdr:row>9</xdr:row>
      <xdr:rowOff>136071</xdr:rowOff>
    </xdr:from>
    <xdr:to>
      <xdr:col>1</xdr:col>
      <xdr:colOff>1510392</xdr:colOff>
      <xdr:row>10</xdr:row>
      <xdr:rowOff>0</xdr:rowOff>
    </xdr:to>
    <xdr:pic>
      <xdr:nvPicPr>
        <xdr:cNvPr id="21" name="Gráfico 20" descr="Entrega contorno">
          <a:extLst>
            <a:ext uri="{FF2B5EF4-FFF2-40B4-BE49-F238E27FC236}">
              <a16:creationId xmlns:a16="http://schemas.microsoft.com/office/drawing/2014/main" id="{E187DA79-420C-40FD-8D56-DDD8244F4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374321" y="3238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</xdr:col>
      <xdr:colOff>1183822</xdr:colOff>
      <xdr:row>3</xdr:row>
      <xdr:rowOff>149679</xdr:rowOff>
    </xdr:from>
    <xdr:to>
      <xdr:col>2</xdr:col>
      <xdr:colOff>13607</xdr:colOff>
      <xdr:row>5</xdr:row>
      <xdr:rowOff>54428</xdr:rowOff>
    </xdr:to>
    <xdr:pic>
      <xdr:nvPicPr>
        <xdr:cNvPr id="25" name="Gráfico 24" descr="Tienda con relleno sólido">
          <a:extLst>
            <a:ext uri="{FF2B5EF4-FFF2-40B4-BE49-F238E27FC236}">
              <a16:creationId xmlns:a16="http://schemas.microsoft.com/office/drawing/2014/main" id="{E31DF23E-1DC5-4AC1-8F86-A255D31BA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4"/>
            </a:ext>
          </a:extLst>
        </a:blip>
        <a:stretch>
          <a:fillRect/>
        </a:stretch>
      </xdr:blipFill>
      <xdr:spPr>
        <a:xfrm>
          <a:off x="1524001" y="857250"/>
          <a:ext cx="476249" cy="476249"/>
        </a:xfrm>
        <a:prstGeom prst="rect">
          <a:avLst/>
        </a:prstGeom>
      </xdr:spPr>
    </xdr:pic>
    <xdr:clientData/>
  </xdr:twoCellAnchor>
  <xdr:twoCellAnchor editAs="oneCell">
    <xdr:from>
      <xdr:col>2</xdr:col>
      <xdr:colOff>163286</xdr:colOff>
      <xdr:row>0</xdr:row>
      <xdr:rowOff>13607</xdr:rowOff>
    </xdr:from>
    <xdr:to>
      <xdr:col>2</xdr:col>
      <xdr:colOff>725261</xdr:colOff>
      <xdr:row>1</xdr:row>
      <xdr:rowOff>44903</xdr:rowOff>
    </xdr:to>
    <xdr:pic>
      <xdr:nvPicPr>
        <xdr:cNvPr id="10" name="Gráfico 9" descr="Atrás con relleno sólido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52A5DBA0-88E2-4804-A106-440F52806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2149929" y="13607"/>
          <a:ext cx="561975" cy="5619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1197428</xdr:colOff>
      <xdr:row>3</xdr:row>
      <xdr:rowOff>176893</xdr:rowOff>
    </xdr:from>
    <xdr:to>
      <xdr:col>2</xdr:col>
      <xdr:colOff>27213</xdr:colOff>
      <xdr:row>4</xdr:row>
      <xdr:rowOff>454478</xdr:rowOff>
    </xdr:to>
    <xdr:pic>
      <xdr:nvPicPr>
        <xdr:cNvPr id="2" name="Gráfico 1" descr="Tienda con relleno sólido">
          <a:extLst>
            <a:ext uri="{FF2B5EF4-FFF2-40B4-BE49-F238E27FC236}">
              <a16:creationId xmlns:a16="http://schemas.microsoft.com/office/drawing/2014/main" id="{8AD3B3C2-5FDC-4053-A00B-DF44C223E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40328" y="881743"/>
          <a:ext cx="477610" cy="473527"/>
        </a:xfrm>
        <a:prstGeom prst="rect">
          <a:avLst/>
        </a:prstGeom>
      </xdr:spPr>
    </xdr:pic>
    <xdr:clientData/>
  </xdr:twoCellAnchor>
  <xdr:twoCellAnchor editAs="oneCell">
    <xdr:from>
      <xdr:col>1</xdr:col>
      <xdr:colOff>1170214</xdr:colOff>
      <xdr:row>6</xdr:row>
      <xdr:rowOff>13607</xdr:rowOff>
    </xdr:from>
    <xdr:to>
      <xdr:col>1</xdr:col>
      <xdr:colOff>1605643</xdr:colOff>
      <xdr:row>6</xdr:row>
      <xdr:rowOff>453118</xdr:rowOff>
    </xdr:to>
    <xdr:pic>
      <xdr:nvPicPr>
        <xdr:cNvPr id="3" name="Gráfico 2" descr="Dirigir dos pines por un camino con relleno sólido">
          <a:extLst>
            <a:ext uri="{FF2B5EF4-FFF2-40B4-BE49-F238E27FC236}">
              <a16:creationId xmlns:a16="http://schemas.microsoft.com/office/drawing/2014/main" id="{8D589400-D5DC-496F-8967-CB7FC18E3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13114" y="1909082"/>
          <a:ext cx="435429" cy="435429"/>
        </a:xfrm>
        <a:prstGeom prst="rect">
          <a:avLst/>
        </a:prstGeom>
      </xdr:spPr>
    </xdr:pic>
    <xdr:clientData/>
  </xdr:twoCellAnchor>
  <xdr:twoCellAnchor editAs="oneCell">
    <xdr:from>
      <xdr:col>1</xdr:col>
      <xdr:colOff>1102178</xdr:colOff>
      <xdr:row>7</xdr:row>
      <xdr:rowOff>13607</xdr:rowOff>
    </xdr:from>
    <xdr:to>
      <xdr:col>1</xdr:col>
      <xdr:colOff>1581149</xdr:colOff>
      <xdr:row>7</xdr:row>
      <xdr:rowOff>496660</xdr:rowOff>
    </xdr:to>
    <xdr:pic>
      <xdr:nvPicPr>
        <xdr:cNvPr id="4" name="Gráfico 3" descr="Barra de pan contorno">
          <a:extLst>
            <a:ext uri="{FF2B5EF4-FFF2-40B4-BE49-F238E27FC236}">
              <a16:creationId xmlns:a16="http://schemas.microsoft.com/office/drawing/2014/main" id="{B699D949-273A-4BB9-A290-E65615475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445078" y="2404382"/>
          <a:ext cx="478971" cy="478971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1047750</xdr:colOff>
      <xdr:row>9</xdr:row>
      <xdr:rowOff>54428</xdr:rowOff>
    </xdr:from>
    <xdr:to>
      <xdr:col>1</xdr:col>
      <xdr:colOff>1524000</xdr:colOff>
      <xdr:row>9</xdr:row>
      <xdr:rowOff>530678</xdr:rowOff>
    </xdr:to>
    <xdr:pic>
      <xdr:nvPicPr>
        <xdr:cNvPr id="5" name="Gráfico 4" descr="Entrega contorno">
          <a:extLst>
            <a:ext uri="{FF2B5EF4-FFF2-40B4-BE49-F238E27FC236}">
              <a16:creationId xmlns:a16="http://schemas.microsoft.com/office/drawing/2014/main" id="{404A8A80-BB14-47DD-8104-69D643DA0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390650" y="3416753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</xdr:row>
      <xdr:rowOff>54429</xdr:rowOff>
    </xdr:from>
    <xdr:to>
      <xdr:col>12</xdr:col>
      <xdr:colOff>13286</xdr:colOff>
      <xdr:row>5</xdr:row>
      <xdr:rowOff>203786</xdr:rowOff>
    </xdr:to>
    <xdr:pic>
      <xdr:nvPicPr>
        <xdr:cNvPr id="6" name="Gráfico 5" descr="Caja con relleno sólido">
          <a:extLst>
            <a:ext uri="{FF2B5EF4-FFF2-40B4-BE49-F238E27FC236}">
              <a16:creationId xmlns:a16="http://schemas.microsoft.com/office/drawing/2014/main" id="{DBC1766A-7413-491B-B935-782D88F7A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8926286" y="966108"/>
          <a:ext cx="625607" cy="625607"/>
        </a:xfrm>
        <a:prstGeom prst="rect">
          <a:avLst/>
        </a:prstGeom>
      </xdr:spPr>
    </xdr:pic>
    <xdr:clientData/>
  </xdr:twoCellAnchor>
  <xdr:twoCellAnchor editAs="oneCell">
    <xdr:from>
      <xdr:col>12</xdr:col>
      <xdr:colOff>476250</xdr:colOff>
      <xdr:row>8</xdr:row>
      <xdr:rowOff>108857</xdr:rowOff>
    </xdr:from>
    <xdr:to>
      <xdr:col>13</xdr:col>
      <xdr:colOff>775608</xdr:colOff>
      <xdr:row>9</xdr:row>
      <xdr:rowOff>503464</xdr:rowOff>
    </xdr:to>
    <xdr:pic>
      <xdr:nvPicPr>
        <xdr:cNvPr id="7" name="Gráfico 6" descr="Indicador con relleno sólido">
          <a:extLst>
            <a:ext uri="{FF2B5EF4-FFF2-40B4-BE49-F238E27FC236}">
              <a16:creationId xmlns:a16="http://schemas.microsoft.com/office/drawing/2014/main" id="{54E3F797-B3ED-4523-A7D6-2FF87F39A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0014857" y="2816678"/>
          <a:ext cx="789215" cy="789215"/>
        </a:xfrm>
        <a:prstGeom prst="rect">
          <a:avLst/>
        </a:prstGeom>
      </xdr:spPr>
    </xdr:pic>
    <xdr:clientData/>
  </xdr:twoCellAnchor>
  <xdr:twoCellAnchor editAs="oneCell">
    <xdr:from>
      <xdr:col>15</xdr:col>
      <xdr:colOff>408215</xdr:colOff>
      <xdr:row>5</xdr:row>
      <xdr:rowOff>326571</xdr:rowOff>
    </xdr:from>
    <xdr:to>
      <xdr:col>15</xdr:col>
      <xdr:colOff>966108</xdr:colOff>
      <xdr:row>6</xdr:row>
      <xdr:rowOff>485774</xdr:rowOff>
    </xdr:to>
    <xdr:pic>
      <xdr:nvPicPr>
        <xdr:cNvPr id="8" name="Gráfico 7" descr="Entrega con relleno sólido">
          <a:extLst>
            <a:ext uri="{FF2B5EF4-FFF2-40B4-BE49-F238E27FC236}">
              <a16:creationId xmlns:a16="http://schemas.microsoft.com/office/drawing/2014/main" id="{ED18789E-E6B6-40D9-848B-B6FF763AD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4"/>
            </a:ext>
          </a:extLst>
        </a:blip>
        <a:stretch>
          <a:fillRect/>
        </a:stretch>
      </xdr:blipFill>
      <xdr:spPr>
        <a:xfrm>
          <a:off x="12009665" y="1593396"/>
          <a:ext cx="557893" cy="549728"/>
        </a:xfrm>
        <a:prstGeom prst="rect">
          <a:avLst/>
        </a:prstGeom>
      </xdr:spPr>
    </xdr:pic>
    <xdr:clientData/>
  </xdr:twoCellAnchor>
  <xdr:twoCellAnchor editAs="oneCell">
    <xdr:from>
      <xdr:col>21</xdr:col>
      <xdr:colOff>81643</xdr:colOff>
      <xdr:row>6</xdr:row>
      <xdr:rowOff>0</xdr:rowOff>
    </xdr:from>
    <xdr:to>
      <xdr:col>21</xdr:col>
      <xdr:colOff>555171</xdr:colOff>
      <xdr:row>6</xdr:row>
      <xdr:rowOff>472168</xdr:rowOff>
    </xdr:to>
    <xdr:pic>
      <xdr:nvPicPr>
        <xdr:cNvPr id="9" name="Gráfico 8" descr="Entrega contorno">
          <a:extLst>
            <a:ext uri="{FF2B5EF4-FFF2-40B4-BE49-F238E27FC236}">
              <a16:creationId xmlns:a16="http://schemas.microsoft.com/office/drawing/2014/main" id="{6F1DE84D-539C-40FF-969F-15F42A9AB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7236168" y="1657350"/>
          <a:ext cx="476250" cy="472168"/>
        </a:xfrm>
        <a:prstGeom prst="rect">
          <a:avLst/>
        </a:prstGeom>
      </xdr:spPr>
    </xdr:pic>
    <xdr:clientData/>
  </xdr:twoCellAnchor>
  <xdr:twoCellAnchor editAs="oneCell">
    <xdr:from>
      <xdr:col>2</xdr:col>
      <xdr:colOff>81643</xdr:colOff>
      <xdr:row>0</xdr:row>
      <xdr:rowOff>136072</xdr:rowOff>
    </xdr:from>
    <xdr:to>
      <xdr:col>2</xdr:col>
      <xdr:colOff>643618</xdr:colOff>
      <xdr:row>1</xdr:row>
      <xdr:rowOff>4083</xdr:rowOff>
    </xdr:to>
    <xdr:pic>
      <xdr:nvPicPr>
        <xdr:cNvPr id="10" name="Gráfico 9" descr="Atrás con relleno sólido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849954F8-AC62-4D7E-9C23-F783012635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2068286" y="136072"/>
          <a:ext cx="561975" cy="5619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408215</xdr:colOff>
      <xdr:row>5</xdr:row>
      <xdr:rowOff>326571</xdr:rowOff>
    </xdr:from>
    <xdr:to>
      <xdr:col>15</xdr:col>
      <xdr:colOff>966108</xdr:colOff>
      <xdr:row>7</xdr:row>
      <xdr:rowOff>95249</xdr:rowOff>
    </xdr:to>
    <xdr:pic>
      <xdr:nvPicPr>
        <xdr:cNvPr id="2" name="Gráfico 1" descr="Entrega con relleno sólido">
          <a:extLst>
            <a:ext uri="{FF2B5EF4-FFF2-40B4-BE49-F238E27FC236}">
              <a16:creationId xmlns:a16="http://schemas.microsoft.com/office/drawing/2014/main" id="{DFADAAD1-C0E3-482D-B331-63940EDA6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2009665" y="1593396"/>
          <a:ext cx="557893" cy="549728"/>
        </a:xfrm>
        <a:prstGeom prst="rect">
          <a:avLst/>
        </a:prstGeom>
      </xdr:spPr>
    </xdr:pic>
    <xdr:clientData/>
  </xdr:twoCellAnchor>
  <xdr:twoCellAnchor editAs="oneCell">
    <xdr:from>
      <xdr:col>21</xdr:col>
      <xdr:colOff>81643</xdr:colOff>
      <xdr:row>6</xdr:row>
      <xdr:rowOff>0</xdr:rowOff>
    </xdr:from>
    <xdr:to>
      <xdr:col>21</xdr:col>
      <xdr:colOff>557893</xdr:colOff>
      <xdr:row>7</xdr:row>
      <xdr:rowOff>81643</xdr:rowOff>
    </xdr:to>
    <xdr:pic>
      <xdr:nvPicPr>
        <xdr:cNvPr id="3" name="Gráfico 2" descr="Entrega contorno">
          <a:extLst>
            <a:ext uri="{FF2B5EF4-FFF2-40B4-BE49-F238E27FC236}">
              <a16:creationId xmlns:a16="http://schemas.microsoft.com/office/drawing/2014/main" id="{B8FE5F72-42D1-407C-BDDF-B9B0C2637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7236168" y="1657350"/>
          <a:ext cx="476250" cy="472168"/>
        </a:xfrm>
        <a:prstGeom prst="rect">
          <a:avLst/>
        </a:prstGeom>
      </xdr:spPr>
    </xdr:pic>
    <xdr:clientData/>
  </xdr:twoCellAnchor>
  <xdr:twoCellAnchor editAs="oneCell">
    <xdr:from>
      <xdr:col>1</xdr:col>
      <xdr:colOff>1102178</xdr:colOff>
      <xdr:row>5</xdr:row>
      <xdr:rowOff>367393</xdr:rowOff>
    </xdr:from>
    <xdr:to>
      <xdr:col>1</xdr:col>
      <xdr:colOff>1537607</xdr:colOff>
      <xdr:row>7</xdr:row>
      <xdr:rowOff>13607</xdr:rowOff>
    </xdr:to>
    <xdr:pic>
      <xdr:nvPicPr>
        <xdr:cNvPr id="4" name="Gráfico 3" descr="Dirigir dos pines por un camino con relleno sólido">
          <a:extLst>
            <a:ext uri="{FF2B5EF4-FFF2-40B4-BE49-F238E27FC236}">
              <a16:creationId xmlns:a16="http://schemas.microsoft.com/office/drawing/2014/main" id="{DDD85CDF-2131-41DC-9B02-2072E435D1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445078" y="1634218"/>
          <a:ext cx="435429" cy="427264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1047748</xdr:colOff>
      <xdr:row>7</xdr:row>
      <xdr:rowOff>81644</xdr:rowOff>
    </xdr:from>
    <xdr:to>
      <xdr:col>1</xdr:col>
      <xdr:colOff>1526719</xdr:colOff>
      <xdr:row>7</xdr:row>
      <xdr:rowOff>564697</xdr:rowOff>
    </xdr:to>
    <xdr:pic>
      <xdr:nvPicPr>
        <xdr:cNvPr id="5" name="Gráfico 4" descr="Barra de pan contorno">
          <a:extLst>
            <a:ext uri="{FF2B5EF4-FFF2-40B4-BE49-F238E27FC236}">
              <a16:creationId xmlns:a16="http://schemas.microsoft.com/office/drawing/2014/main" id="{E986BA3F-8CAA-4D7A-949A-5EF2C2BE9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390648" y="2129519"/>
          <a:ext cx="478971" cy="478971"/>
        </a:xfrm>
        <a:prstGeom prst="rect">
          <a:avLst/>
        </a:prstGeom>
      </xdr:spPr>
    </xdr:pic>
    <xdr:clientData/>
  </xdr:twoCellAnchor>
  <xdr:twoCellAnchor editAs="oneCell">
    <xdr:from>
      <xdr:col>1</xdr:col>
      <xdr:colOff>1034142</xdr:colOff>
      <xdr:row>9</xdr:row>
      <xdr:rowOff>136071</xdr:rowOff>
    </xdr:from>
    <xdr:to>
      <xdr:col>1</xdr:col>
      <xdr:colOff>1510392</xdr:colOff>
      <xdr:row>10</xdr:row>
      <xdr:rowOff>28575</xdr:rowOff>
    </xdr:to>
    <xdr:pic>
      <xdr:nvPicPr>
        <xdr:cNvPr id="6" name="Gráfico 5" descr="Entrega contorno">
          <a:extLst>
            <a:ext uri="{FF2B5EF4-FFF2-40B4-BE49-F238E27FC236}">
              <a16:creationId xmlns:a16="http://schemas.microsoft.com/office/drawing/2014/main" id="{2946C5AA-152A-4649-9640-37EAA571E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377042" y="3212646"/>
          <a:ext cx="476250" cy="473529"/>
        </a:xfrm>
        <a:prstGeom prst="rect">
          <a:avLst/>
        </a:prstGeom>
      </xdr:spPr>
    </xdr:pic>
    <xdr:clientData/>
  </xdr:twoCellAnchor>
  <xdr:twoCellAnchor editAs="oneCell">
    <xdr:from>
      <xdr:col>1</xdr:col>
      <xdr:colOff>1183822</xdr:colOff>
      <xdr:row>3</xdr:row>
      <xdr:rowOff>149679</xdr:rowOff>
    </xdr:from>
    <xdr:to>
      <xdr:col>2</xdr:col>
      <xdr:colOff>13607</xdr:colOff>
      <xdr:row>4</xdr:row>
      <xdr:rowOff>416379</xdr:rowOff>
    </xdr:to>
    <xdr:pic>
      <xdr:nvPicPr>
        <xdr:cNvPr id="7" name="Gráfico 6" descr="Tienda con relleno sólido">
          <a:extLst>
            <a:ext uri="{FF2B5EF4-FFF2-40B4-BE49-F238E27FC236}">
              <a16:creationId xmlns:a16="http://schemas.microsoft.com/office/drawing/2014/main" id="{1F42C88F-BB13-4BCB-AA47-261DD1645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526722" y="854529"/>
          <a:ext cx="477610" cy="466724"/>
        </a:xfrm>
        <a:prstGeom prst="rect">
          <a:avLst/>
        </a:prstGeom>
      </xdr:spPr>
    </xdr:pic>
    <xdr:clientData/>
  </xdr:twoCellAnchor>
  <xdr:twoCellAnchor editAs="oneCell">
    <xdr:from>
      <xdr:col>10</xdr:col>
      <xdr:colOff>734786</xdr:colOff>
      <xdr:row>4</xdr:row>
      <xdr:rowOff>81643</xdr:rowOff>
    </xdr:from>
    <xdr:to>
      <xdr:col>11</xdr:col>
      <xdr:colOff>598393</xdr:colOff>
      <xdr:row>5</xdr:row>
      <xdr:rowOff>285428</xdr:rowOff>
    </xdr:to>
    <xdr:pic>
      <xdr:nvPicPr>
        <xdr:cNvPr id="8" name="Gráfico 7" descr="Caja con relleno sólido">
          <a:extLst>
            <a:ext uri="{FF2B5EF4-FFF2-40B4-BE49-F238E27FC236}">
              <a16:creationId xmlns:a16="http://schemas.microsoft.com/office/drawing/2014/main" id="{CAA85209-FF16-49EE-9776-1520F0711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8899072" y="993322"/>
          <a:ext cx="625607" cy="625607"/>
        </a:xfrm>
        <a:prstGeom prst="rect">
          <a:avLst/>
        </a:prstGeom>
      </xdr:spPr>
    </xdr:pic>
    <xdr:clientData/>
  </xdr:twoCellAnchor>
  <xdr:twoCellAnchor editAs="oneCell">
    <xdr:from>
      <xdr:col>12</xdr:col>
      <xdr:colOff>408215</xdr:colOff>
      <xdr:row>8</xdr:row>
      <xdr:rowOff>163285</xdr:rowOff>
    </xdr:from>
    <xdr:to>
      <xdr:col>13</xdr:col>
      <xdr:colOff>707573</xdr:colOff>
      <xdr:row>9</xdr:row>
      <xdr:rowOff>557893</xdr:rowOff>
    </xdr:to>
    <xdr:pic>
      <xdr:nvPicPr>
        <xdr:cNvPr id="9" name="Gráfico 8" descr="Indicador con relleno sólido">
          <a:extLst>
            <a:ext uri="{FF2B5EF4-FFF2-40B4-BE49-F238E27FC236}">
              <a16:creationId xmlns:a16="http://schemas.microsoft.com/office/drawing/2014/main" id="{54BA43D7-EE52-41AD-A66E-335E31B76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4"/>
            </a:ext>
          </a:extLst>
        </a:blip>
        <a:stretch>
          <a:fillRect/>
        </a:stretch>
      </xdr:blipFill>
      <xdr:spPr>
        <a:xfrm>
          <a:off x="9946822" y="2857499"/>
          <a:ext cx="789215" cy="789215"/>
        </a:xfrm>
        <a:prstGeom prst="rect">
          <a:avLst/>
        </a:prstGeom>
      </xdr:spPr>
    </xdr:pic>
    <xdr:clientData/>
  </xdr:twoCellAnchor>
  <xdr:twoCellAnchor editAs="oneCell">
    <xdr:from>
      <xdr:col>2</xdr:col>
      <xdr:colOff>68036</xdr:colOff>
      <xdr:row>0</xdr:row>
      <xdr:rowOff>0</xdr:rowOff>
    </xdr:from>
    <xdr:to>
      <xdr:col>2</xdr:col>
      <xdr:colOff>630011</xdr:colOff>
      <xdr:row>0</xdr:row>
      <xdr:rowOff>561975</xdr:rowOff>
    </xdr:to>
    <xdr:pic>
      <xdr:nvPicPr>
        <xdr:cNvPr id="10" name="Gráfico 9" descr="Atrás con relleno sólido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5CA0A97C-F223-47B9-B9F5-F934C32DB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2054679" y="0"/>
          <a:ext cx="561975" cy="5619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1102178</xdr:colOff>
      <xdr:row>5</xdr:row>
      <xdr:rowOff>367393</xdr:rowOff>
    </xdr:from>
    <xdr:to>
      <xdr:col>1</xdr:col>
      <xdr:colOff>1537607</xdr:colOff>
      <xdr:row>7</xdr:row>
      <xdr:rowOff>13606</xdr:rowOff>
    </xdr:to>
    <xdr:pic>
      <xdr:nvPicPr>
        <xdr:cNvPr id="2" name="Gráfico 1" descr="Dirigir dos pines por un camino con relleno sólido">
          <a:extLst>
            <a:ext uri="{FF2B5EF4-FFF2-40B4-BE49-F238E27FC236}">
              <a16:creationId xmlns:a16="http://schemas.microsoft.com/office/drawing/2014/main" id="{34CF4F28-AD92-492D-B8AC-F66D42081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45078" y="1634218"/>
          <a:ext cx="435429" cy="427264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1047748</xdr:colOff>
      <xdr:row>7</xdr:row>
      <xdr:rowOff>81644</xdr:rowOff>
    </xdr:from>
    <xdr:to>
      <xdr:col>1</xdr:col>
      <xdr:colOff>1526719</xdr:colOff>
      <xdr:row>7</xdr:row>
      <xdr:rowOff>564697</xdr:rowOff>
    </xdr:to>
    <xdr:pic>
      <xdr:nvPicPr>
        <xdr:cNvPr id="3" name="Gráfico 2" descr="Barra de pan contorno">
          <a:extLst>
            <a:ext uri="{FF2B5EF4-FFF2-40B4-BE49-F238E27FC236}">
              <a16:creationId xmlns:a16="http://schemas.microsoft.com/office/drawing/2014/main" id="{02E02BD5-A3E0-4DEB-B403-BF787BD86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390648" y="2129519"/>
          <a:ext cx="478971" cy="478971"/>
        </a:xfrm>
        <a:prstGeom prst="rect">
          <a:avLst/>
        </a:prstGeom>
      </xdr:spPr>
    </xdr:pic>
    <xdr:clientData/>
  </xdr:twoCellAnchor>
  <xdr:twoCellAnchor editAs="oneCell">
    <xdr:from>
      <xdr:col>1</xdr:col>
      <xdr:colOff>1034142</xdr:colOff>
      <xdr:row>9</xdr:row>
      <xdr:rowOff>136071</xdr:rowOff>
    </xdr:from>
    <xdr:to>
      <xdr:col>1</xdr:col>
      <xdr:colOff>1510392</xdr:colOff>
      <xdr:row>10</xdr:row>
      <xdr:rowOff>28575</xdr:rowOff>
    </xdr:to>
    <xdr:pic>
      <xdr:nvPicPr>
        <xdr:cNvPr id="4" name="Gráfico 3" descr="Entrega contorno">
          <a:extLst>
            <a:ext uri="{FF2B5EF4-FFF2-40B4-BE49-F238E27FC236}">
              <a16:creationId xmlns:a16="http://schemas.microsoft.com/office/drawing/2014/main" id="{ADABA6B1-9C90-4224-A460-B12DC4BC1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377042" y="3212646"/>
          <a:ext cx="476250" cy="473529"/>
        </a:xfrm>
        <a:prstGeom prst="rect">
          <a:avLst/>
        </a:prstGeom>
      </xdr:spPr>
    </xdr:pic>
    <xdr:clientData/>
  </xdr:twoCellAnchor>
  <xdr:twoCellAnchor editAs="oneCell">
    <xdr:from>
      <xdr:col>1</xdr:col>
      <xdr:colOff>1183822</xdr:colOff>
      <xdr:row>3</xdr:row>
      <xdr:rowOff>190500</xdr:rowOff>
    </xdr:from>
    <xdr:to>
      <xdr:col>2</xdr:col>
      <xdr:colOff>13607</xdr:colOff>
      <xdr:row>4</xdr:row>
      <xdr:rowOff>461282</xdr:rowOff>
    </xdr:to>
    <xdr:pic>
      <xdr:nvPicPr>
        <xdr:cNvPr id="5" name="Gráfico 4" descr="Tienda con relleno sólido">
          <a:extLst>
            <a:ext uri="{FF2B5EF4-FFF2-40B4-BE49-F238E27FC236}">
              <a16:creationId xmlns:a16="http://schemas.microsoft.com/office/drawing/2014/main" id="{48F5C902-7AC0-4972-B323-6468784A3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524001" y="898071"/>
          <a:ext cx="476249" cy="474889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</xdr:row>
      <xdr:rowOff>95250</xdr:rowOff>
    </xdr:from>
    <xdr:to>
      <xdr:col>12</xdr:col>
      <xdr:colOff>13286</xdr:colOff>
      <xdr:row>5</xdr:row>
      <xdr:rowOff>244607</xdr:rowOff>
    </xdr:to>
    <xdr:pic>
      <xdr:nvPicPr>
        <xdr:cNvPr id="6" name="Gráfico 5" descr="Caja con relleno sólido">
          <a:extLst>
            <a:ext uri="{FF2B5EF4-FFF2-40B4-BE49-F238E27FC236}">
              <a16:creationId xmlns:a16="http://schemas.microsoft.com/office/drawing/2014/main" id="{E8598E83-F2D4-49BA-AA80-8B0DB3C51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8926286" y="1006929"/>
          <a:ext cx="625607" cy="625607"/>
        </a:xfrm>
        <a:prstGeom prst="rect">
          <a:avLst/>
        </a:prstGeom>
      </xdr:spPr>
    </xdr:pic>
    <xdr:clientData/>
  </xdr:twoCellAnchor>
  <xdr:twoCellAnchor editAs="oneCell">
    <xdr:from>
      <xdr:col>12</xdr:col>
      <xdr:colOff>408215</xdr:colOff>
      <xdr:row>8</xdr:row>
      <xdr:rowOff>40823</xdr:rowOff>
    </xdr:from>
    <xdr:to>
      <xdr:col>13</xdr:col>
      <xdr:colOff>707573</xdr:colOff>
      <xdr:row>9</xdr:row>
      <xdr:rowOff>435431</xdr:rowOff>
    </xdr:to>
    <xdr:pic>
      <xdr:nvPicPr>
        <xdr:cNvPr id="7" name="Gráfico 6" descr="Indicador con relleno sólido">
          <a:extLst>
            <a:ext uri="{FF2B5EF4-FFF2-40B4-BE49-F238E27FC236}">
              <a16:creationId xmlns:a16="http://schemas.microsoft.com/office/drawing/2014/main" id="{B0807770-B274-4CC9-91A3-DDA71BB10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9946822" y="2748644"/>
          <a:ext cx="789215" cy="789215"/>
        </a:xfrm>
        <a:prstGeom prst="rect">
          <a:avLst/>
        </a:prstGeom>
      </xdr:spPr>
    </xdr:pic>
    <xdr:clientData/>
  </xdr:twoCellAnchor>
  <xdr:twoCellAnchor editAs="oneCell">
    <xdr:from>
      <xdr:col>15</xdr:col>
      <xdr:colOff>408215</xdr:colOff>
      <xdr:row>5</xdr:row>
      <xdr:rowOff>326571</xdr:rowOff>
    </xdr:from>
    <xdr:to>
      <xdr:col>15</xdr:col>
      <xdr:colOff>966108</xdr:colOff>
      <xdr:row>7</xdr:row>
      <xdr:rowOff>95248</xdr:rowOff>
    </xdr:to>
    <xdr:pic>
      <xdr:nvPicPr>
        <xdr:cNvPr id="8" name="Gráfico 7" descr="Entrega con relleno sólido">
          <a:extLst>
            <a:ext uri="{FF2B5EF4-FFF2-40B4-BE49-F238E27FC236}">
              <a16:creationId xmlns:a16="http://schemas.microsoft.com/office/drawing/2014/main" id="{2B4D60DB-9A96-429B-8A3C-3A344EF04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4"/>
            </a:ext>
          </a:extLst>
        </a:blip>
        <a:stretch>
          <a:fillRect/>
        </a:stretch>
      </xdr:blipFill>
      <xdr:spPr>
        <a:xfrm>
          <a:off x="12009665" y="1593396"/>
          <a:ext cx="557893" cy="549728"/>
        </a:xfrm>
        <a:prstGeom prst="rect">
          <a:avLst/>
        </a:prstGeom>
      </xdr:spPr>
    </xdr:pic>
    <xdr:clientData/>
  </xdr:twoCellAnchor>
  <xdr:twoCellAnchor editAs="oneCell">
    <xdr:from>
      <xdr:col>21</xdr:col>
      <xdr:colOff>81643</xdr:colOff>
      <xdr:row>6</xdr:row>
      <xdr:rowOff>0</xdr:rowOff>
    </xdr:from>
    <xdr:to>
      <xdr:col>21</xdr:col>
      <xdr:colOff>557893</xdr:colOff>
      <xdr:row>7</xdr:row>
      <xdr:rowOff>81642</xdr:rowOff>
    </xdr:to>
    <xdr:pic>
      <xdr:nvPicPr>
        <xdr:cNvPr id="9" name="Gráfico 8" descr="Entrega contorno">
          <a:extLst>
            <a:ext uri="{FF2B5EF4-FFF2-40B4-BE49-F238E27FC236}">
              <a16:creationId xmlns:a16="http://schemas.microsoft.com/office/drawing/2014/main" id="{35385970-A3B4-4BB6-B552-CDB6E9187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7236168" y="1657350"/>
          <a:ext cx="476250" cy="472168"/>
        </a:xfrm>
        <a:prstGeom prst="rect">
          <a:avLst/>
        </a:prstGeom>
      </xdr:spPr>
    </xdr:pic>
    <xdr:clientData/>
  </xdr:twoCellAnchor>
  <xdr:twoCellAnchor editAs="oneCell">
    <xdr:from>
      <xdr:col>2</xdr:col>
      <xdr:colOff>163286</xdr:colOff>
      <xdr:row>0</xdr:row>
      <xdr:rowOff>204107</xdr:rowOff>
    </xdr:from>
    <xdr:to>
      <xdr:col>2</xdr:col>
      <xdr:colOff>725261</xdr:colOff>
      <xdr:row>1</xdr:row>
      <xdr:rowOff>17689</xdr:rowOff>
    </xdr:to>
    <xdr:pic>
      <xdr:nvPicPr>
        <xdr:cNvPr id="10" name="Gráfico 9" descr="Atrás con relleno sólido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F6D800F2-FD72-45DF-9AC8-EFF1F6AE8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7"/>
            </a:ext>
          </a:extLst>
        </a:blip>
        <a:stretch>
          <a:fillRect/>
        </a:stretch>
      </xdr:blipFill>
      <xdr:spPr>
        <a:xfrm>
          <a:off x="2149929" y="204107"/>
          <a:ext cx="561975" cy="5619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66</xdr:row>
      <xdr:rowOff>0</xdr:rowOff>
    </xdr:from>
    <xdr:to>
      <xdr:col>29</xdr:col>
      <xdr:colOff>0</xdr:colOff>
      <xdr:row>86</xdr:row>
      <xdr:rowOff>0</xdr:rowOff>
    </xdr:to>
    <xdr:sp macro="" textlink="">
      <xdr:nvSpPr>
        <xdr:cNvPr id="6" name="OpenSolver5">
          <a:extLst>
            <a:ext uri="{FF2B5EF4-FFF2-40B4-BE49-F238E27FC236}">
              <a16:creationId xmlns:a16="http://schemas.microsoft.com/office/drawing/2014/main" id="{34C4805A-0346-4B2B-890C-A313AB10C7FC}"/>
            </a:ext>
          </a:extLst>
        </xdr:cNvPr>
        <xdr:cNvSpPr/>
      </xdr:nvSpPr>
      <xdr:spPr>
        <a:xfrm>
          <a:off x="18068925" y="13830300"/>
          <a:ext cx="1009650" cy="3819525"/>
        </a:xfrm>
        <a:prstGeom prst="rect">
          <a:avLst/>
        </a:prstGeom>
        <a:noFill/>
        <a:ln w="25400" cap="flat" cmpd="sng" algn="ctr">
          <a:solidFill>
            <a:srgbClr val="0000FF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25400" rIns="0" bIns="0" rtlCol="0" anchor="ctr"/>
        <a:lstStyle/>
        <a:p>
          <a:pPr algn="l"/>
          <a:endParaRPr lang="es-CO" sz="1100" b="1">
            <a:solidFill>
              <a:srgbClr val="0000FF"/>
            </a:solidFill>
          </a:endParaRPr>
        </a:p>
      </xdr:txBody>
    </xdr:sp>
    <xdr:clientData/>
  </xdr:twoCellAnchor>
  <xdr:twoCellAnchor>
    <xdr:from>
      <xdr:col>29</xdr:col>
      <xdr:colOff>0</xdr:colOff>
      <xdr:row>66</xdr:row>
      <xdr:rowOff>0</xdr:rowOff>
    </xdr:from>
    <xdr:to>
      <xdr:col>30</xdr:col>
      <xdr:colOff>0</xdr:colOff>
      <xdr:row>86</xdr:row>
      <xdr:rowOff>0</xdr:rowOff>
    </xdr:to>
    <xdr:sp macro="" textlink="">
      <xdr:nvSpPr>
        <xdr:cNvPr id="7" name="OpenSolver6">
          <a:extLst>
            <a:ext uri="{FF2B5EF4-FFF2-40B4-BE49-F238E27FC236}">
              <a16:creationId xmlns:a16="http://schemas.microsoft.com/office/drawing/2014/main" id="{CC108CC3-E14C-4D70-8CB7-7C9C483EFE99}"/>
            </a:ext>
          </a:extLst>
        </xdr:cNvPr>
        <xdr:cNvSpPr/>
      </xdr:nvSpPr>
      <xdr:spPr>
        <a:xfrm>
          <a:off x="19078575" y="13830300"/>
          <a:ext cx="762000" cy="3819525"/>
        </a:xfrm>
        <a:prstGeom prst="rect">
          <a:avLst/>
        </a:prstGeom>
        <a:noFill/>
        <a:ln w="25400" cap="flat" cmpd="sng" algn="ctr">
          <a:solidFill>
            <a:srgbClr val="0000FF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5400" tIns="25400" rIns="0" bIns="0" rtlCol="0" anchor="ctr"/>
        <a:lstStyle/>
        <a:p>
          <a:pPr algn="l"/>
          <a:r>
            <a:rPr lang="es-CO" sz="1100" b="1">
              <a:solidFill>
                <a:srgbClr val="0000FF"/>
              </a:solidFill>
            </a:rPr>
            <a:t>=</a:t>
          </a:r>
        </a:p>
      </xdr:txBody>
    </xdr:sp>
    <xdr:clientData/>
  </xdr:twoCellAnchor>
  <xdr:twoCellAnchor>
    <xdr:from>
      <xdr:col>29</xdr:col>
      <xdr:colOff>0</xdr:colOff>
      <xdr:row>76</xdr:row>
      <xdr:rowOff>4763</xdr:rowOff>
    </xdr:from>
    <xdr:to>
      <xdr:col>29</xdr:col>
      <xdr:colOff>0</xdr:colOff>
      <xdr:row>76</xdr:row>
      <xdr:rowOff>4763</xdr:rowOff>
    </xdr:to>
    <xdr:cxnSp macro="">
      <xdr:nvCxnSpPr>
        <xdr:cNvPr id="8" name="OpenSolver7">
          <a:extLst>
            <a:ext uri="{FF2B5EF4-FFF2-40B4-BE49-F238E27FC236}">
              <a16:creationId xmlns:a16="http://schemas.microsoft.com/office/drawing/2014/main" id="{49FC3515-CA0A-46D3-8278-F0B59BFACFD2}"/>
            </a:ext>
          </a:extLst>
        </xdr:cNvPr>
        <xdr:cNvCxnSpPr>
          <a:stCxn id="6" idx="3"/>
          <a:endCxn id="7" idx="1"/>
        </xdr:cNvCxnSpPr>
      </xdr:nvCxnSpPr>
      <xdr:spPr>
        <a:xfrm>
          <a:off x="19078575" y="15740063"/>
          <a:ext cx="0" cy="0"/>
        </a:xfrm>
        <a:prstGeom prst="straightConnector1">
          <a:avLst/>
        </a:prstGeom>
        <a:ln w="9525" cmpd="sng">
          <a:solidFill>
            <a:srgbClr val="0000FF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819152</xdr:colOff>
      <xdr:row>75</xdr:row>
      <xdr:rowOff>68263</xdr:rowOff>
    </xdr:from>
    <xdr:to>
      <xdr:col>29</xdr:col>
      <xdr:colOff>190502</xdr:colOff>
      <xdr:row>76</xdr:row>
      <xdr:rowOff>131763</xdr:rowOff>
    </xdr:to>
    <xdr:sp macro="" textlink="">
      <xdr:nvSpPr>
        <xdr:cNvPr id="9" name="OpenSolver8">
          <a:extLst>
            <a:ext uri="{FF2B5EF4-FFF2-40B4-BE49-F238E27FC236}">
              <a16:creationId xmlns:a16="http://schemas.microsoft.com/office/drawing/2014/main" id="{C63C890F-7F8B-4DE9-9EB7-F0BA04F16C47}"/>
            </a:ext>
          </a:extLst>
        </xdr:cNvPr>
        <xdr:cNvSpPr/>
      </xdr:nvSpPr>
      <xdr:spPr>
        <a:xfrm>
          <a:off x="18888077" y="15613063"/>
          <a:ext cx="381000" cy="25400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UBEN DARIO  LERMA BARBOSA" id="{2713DF3E-9413-410D-BA66-390062A7985E}" userId="RUBEN DARIO  LERMA BARBOSA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0" dT="2022-03-05T00:25:36.11" personId="{2713DF3E-9413-410D-BA66-390062A7985E}" id="{34B871C5-6E85-4B25-B67B-B9B3446517C4}">
    <text>https://www.valoraanalitik.com/2022/01/01/2022-inicia-aumento-precio-combustibles/#:~:text=El%20precio%20promedio%20de%20la,promedio%2C%20de%20%24166%20por%20gal%C3%B3n.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G10" dT="2022-03-05T00:25:36.11" personId="{2713DF3E-9413-410D-BA66-390062A7985E}" id="{6CE56672-82F8-404C-8949-91481EF20F46}">
    <text>https://www.valoraanalitik.com/2022/01/01/2022-inicia-aumento-precio-combustibles/#:~:text=El%20precio%20promedio%20de%20la,promedio%2C%20de%20%24166%20por%20gal%C3%B3n.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G10" dT="2022-03-05T00:25:36.11" personId="{2713DF3E-9413-410D-BA66-390062A7985E}" id="{B9C393D7-E49C-43A6-BEFB-C745000A0EDB}">
    <text>https://www.valoraanalitik.com/2022/01/01/2022-inicia-aumento-precio-combustibles/#:~:text=El%20precio%20promedio%20de%20la,promedio%2C%20de%20%24166%20por%20gal%C3%B3n.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G10" dT="2022-03-05T00:25:36.11" personId="{2713DF3E-9413-410D-BA66-390062A7985E}" id="{90A82E88-9ACD-4BD5-867F-8920064FFB34}">
    <text>https://www.valoraanalitik.com/2022/01/01/2022-inicia-aumento-precio-combustibles/#:~:text=El%20precio%20promedio%20de%20la,promedio%2C%20de%20%24166%20por%20gal%C3%B3n.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G10" dT="2022-03-05T00:25:36.11" personId="{2713DF3E-9413-410D-BA66-390062A7985E}" id="{CD27C28C-E76D-4917-B31C-5C5DC5B3B9FB}">
    <text>https://www.valoraanalitik.com/2022/01/01/2022-inicia-aumento-precio-combustibles/#:~:text=El%20precio%20promedio%20de%20la,promedio%2C%20de%20%24166%20por%20gal%C3%B3n.</text>
  </threadedComment>
</ThreadedComment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Relationship Id="rId4" Type="http://schemas.microsoft.com/office/2017/10/relationships/threadedComment" Target="../threadedComments/threadedComment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Relationship Id="rId4" Type="http://schemas.microsoft.com/office/2017/10/relationships/threadedComment" Target="../threadedComments/threadedComment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6.xml"/><Relationship Id="rId4" Type="http://schemas.microsoft.com/office/2017/10/relationships/threadedComment" Target="../threadedComments/threadedComment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7.xml"/><Relationship Id="rId4" Type="http://schemas.microsoft.com/office/2017/10/relationships/threadedComment" Target="../threadedComments/threadedComment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F71AE-C306-40B3-A4F5-30278C74332F}">
  <dimension ref="B1:BC73"/>
  <sheetViews>
    <sheetView zoomScale="70" zoomScaleNormal="70" workbookViewId="0">
      <selection activeCell="C7" sqref="C7"/>
    </sheetView>
  </sheetViews>
  <sheetFormatPr baseColWidth="10" defaultColWidth="9.140625" defaultRowHeight="15" x14ac:dyDescent="0.25"/>
  <cols>
    <col min="1" max="1" width="5.140625" customWidth="1"/>
    <col min="2" max="2" width="24.7109375" customWidth="1"/>
    <col min="3" max="3" width="11.42578125" customWidth="1"/>
    <col min="4" max="4" width="9.7109375" customWidth="1"/>
    <col min="5" max="5" width="7.28515625" customWidth="1"/>
    <col min="6" max="6" width="19.28515625" customWidth="1"/>
    <col min="7" max="7" width="11.5703125" customWidth="1"/>
    <col min="8" max="8" width="9.85546875" customWidth="1"/>
    <col min="9" max="9" width="6.28515625" bestFit="1" customWidth="1"/>
    <col min="10" max="10" width="16.85546875" customWidth="1"/>
    <col min="11" max="11" width="11.42578125" customWidth="1"/>
    <col min="12" max="12" width="9.140625" customWidth="1"/>
    <col min="13" max="13" width="7.42578125" bestFit="1" customWidth="1"/>
    <col min="14" max="14" width="10.85546875" customWidth="1"/>
    <col min="15" max="15" width="12.85546875" customWidth="1"/>
    <col min="16" max="16" width="12.5703125" customWidth="1"/>
    <col min="17" max="17" width="13.140625" customWidth="1"/>
    <col min="18" max="18" width="15.5703125" customWidth="1"/>
    <col min="19" max="19" width="12.85546875" customWidth="1"/>
    <col min="20" max="20" width="15.42578125" customWidth="1"/>
    <col min="21" max="21" width="12.42578125" customWidth="1"/>
    <col min="22" max="22" width="15.140625" customWidth="1"/>
    <col min="23" max="23" width="11.42578125" customWidth="1"/>
    <col min="24" max="33" width="5.140625" customWidth="1"/>
    <col min="34" max="34" width="8.42578125" customWidth="1"/>
    <col min="35" max="35" width="35.42578125" customWidth="1"/>
    <col min="36" max="36" width="15.140625" customWidth="1"/>
    <col min="37" max="37" width="7.7109375" customWidth="1"/>
    <col min="38" max="38" width="3.7109375" customWidth="1"/>
    <col min="46" max="89" width="2.7109375" customWidth="1"/>
    <col min="90" max="134" width="4.85546875" customWidth="1"/>
  </cols>
  <sheetData>
    <row r="1" spans="2:55" ht="24" thickBot="1" x14ac:dyDescent="0.4">
      <c r="B1" s="40" t="s">
        <v>30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2:55" ht="15.75" thickTop="1" x14ac:dyDescent="0.25"/>
    <row r="3" spans="2:55" ht="15.75" thickBot="1" x14ac:dyDescent="0.3">
      <c r="F3" t="s">
        <v>36</v>
      </c>
      <c r="J3" t="s">
        <v>37</v>
      </c>
    </row>
    <row r="4" spans="2:55" ht="15.75" thickBot="1" x14ac:dyDescent="0.3">
      <c r="B4" s="18" t="s">
        <v>31</v>
      </c>
      <c r="C4" s="19" t="s">
        <v>32</v>
      </c>
      <c r="D4" s="20" t="s">
        <v>33</v>
      </c>
      <c r="F4" s="18" t="s">
        <v>31</v>
      </c>
      <c r="G4" s="19" t="s">
        <v>32</v>
      </c>
      <c r="H4" s="20" t="s">
        <v>33</v>
      </c>
      <c r="I4" s="185"/>
      <c r="J4" s="18" t="s">
        <v>31</v>
      </c>
      <c r="K4" s="19" t="s">
        <v>32</v>
      </c>
      <c r="L4" s="20" t="s">
        <v>33</v>
      </c>
    </row>
    <row r="5" spans="2:55" ht="30" x14ac:dyDescent="0.25">
      <c r="B5" s="13" t="s">
        <v>0</v>
      </c>
      <c r="C5" s="14">
        <v>10</v>
      </c>
      <c r="D5" s="15" t="s">
        <v>34</v>
      </c>
      <c r="F5" s="22" t="s">
        <v>8</v>
      </c>
      <c r="G5" s="14">
        <f>(35/3)/60</f>
        <v>0.19444444444444445</v>
      </c>
      <c r="H5" s="15" t="s">
        <v>9</v>
      </c>
      <c r="I5" s="185"/>
      <c r="J5" s="22" t="s">
        <v>5</v>
      </c>
      <c r="K5" s="14">
        <v>28.7</v>
      </c>
      <c r="L5" s="15" t="s">
        <v>6</v>
      </c>
      <c r="BB5" s="1"/>
      <c r="BC5" s="1"/>
    </row>
    <row r="6" spans="2:55" ht="30.75" thickBot="1" x14ac:dyDescent="0.3">
      <c r="B6" s="7" t="s">
        <v>1</v>
      </c>
      <c r="C6" s="3">
        <v>800</v>
      </c>
      <c r="D6" s="8" t="s">
        <v>35</v>
      </c>
      <c r="F6" s="9" t="s">
        <v>10</v>
      </c>
      <c r="G6" s="21">
        <f>+G5*C5</f>
        <v>1.9444444444444444</v>
      </c>
      <c r="H6" s="12" t="s">
        <v>9</v>
      </c>
      <c r="I6" s="185"/>
      <c r="J6" s="9" t="s">
        <v>11</v>
      </c>
      <c r="K6" s="21">
        <f>+C7/K5</f>
        <v>0.67247386759581895</v>
      </c>
      <c r="L6" s="12" t="s">
        <v>9</v>
      </c>
    </row>
    <row r="7" spans="2:55" ht="15.75" thickBot="1" x14ac:dyDescent="0.3">
      <c r="B7" s="7" t="s">
        <v>2</v>
      </c>
      <c r="C7" s="4">
        <f>SUMPRODUCT(C29:M39,C14:M24)</f>
        <v>19.300000000000004</v>
      </c>
      <c r="D7" s="8" t="s">
        <v>7</v>
      </c>
    </row>
    <row r="8" spans="2:55" ht="15.75" thickBot="1" x14ac:dyDescent="0.3">
      <c r="B8" s="7" t="s">
        <v>4</v>
      </c>
      <c r="C8" s="3">
        <f>SUM(R46:R55)</f>
        <v>867</v>
      </c>
      <c r="D8" s="8" t="s">
        <v>35</v>
      </c>
      <c r="F8" s="18" t="s">
        <v>31</v>
      </c>
      <c r="G8" s="19" t="s">
        <v>32</v>
      </c>
      <c r="H8" s="20" t="s">
        <v>33</v>
      </c>
    </row>
    <row r="9" spans="2:55" ht="45.75" thickBot="1" x14ac:dyDescent="0.3">
      <c r="B9" s="9" t="s">
        <v>12</v>
      </c>
      <c r="C9" s="11">
        <f>ROUNDUP(C8/C6,0)</f>
        <v>2</v>
      </c>
      <c r="D9" s="12"/>
      <c r="F9" s="23" t="s">
        <v>38</v>
      </c>
      <c r="G9" s="16">
        <f>+G6+K6</f>
        <v>2.6169183120402635</v>
      </c>
      <c r="H9" s="17" t="s">
        <v>9</v>
      </c>
      <c r="J9" t="s">
        <v>53</v>
      </c>
    </row>
    <row r="11" spans="2:55" ht="15.75" thickBot="1" x14ac:dyDescent="0.3">
      <c r="B11" s="39" t="s">
        <v>39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2:55" ht="6" customHeight="1" thickTop="1" thickBot="1" x14ac:dyDescent="0.3"/>
    <row r="13" spans="2:55" ht="15.75" thickBot="1" x14ac:dyDescent="0.3">
      <c r="B13" s="34"/>
      <c r="C13" s="35" t="s">
        <v>14</v>
      </c>
      <c r="D13" s="35" t="s">
        <v>15</v>
      </c>
      <c r="E13" s="35" t="s">
        <v>16</v>
      </c>
      <c r="F13" s="35" t="s">
        <v>17</v>
      </c>
      <c r="G13" s="35" t="s">
        <v>18</v>
      </c>
      <c r="H13" s="35" t="s">
        <v>19</v>
      </c>
      <c r="I13" s="35" t="s">
        <v>20</v>
      </c>
      <c r="J13" s="35" t="s">
        <v>21</v>
      </c>
      <c r="K13" s="35" t="s">
        <v>22</v>
      </c>
      <c r="L13" s="35" t="s">
        <v>23</v>
      </c>
      <c r="M13" s="35" t="s">
        <v>24</v>
      </c>
      <c r="N13" s="36" t="s">
        <v>3</v>
      </c>
    </row>
    <row r="14" spans="2:55" x14ac:dyDescent="0.25">
      <c r="B14" s="37" t="s">
        <v>14</v>
      </c>
      <c r="C14" s="25">
        <v>0</v>
      </c>
      <c r="D14" s="26">
        <v>3.8</v>
      </c>
      <c r="E14" s="26">
        <v>4</v>
      </c>
      <c r="F14" s="26">
        <v>4.3</v>
      </c>
      <c r="G14" s="26">
        <v>4.4000000000000004</v>
      </c>
      <c r="H14" s="26">
        <v>4.5</v>
      </c>
      <c r="I14" s="26">
        <v>4.3</v>
      </c>
      <c r="J14" s="26">
        <v>4.5</v>
      </c>
      <c r="K14" s="26">
        <v>4.3</v>
      </c>
      <c r="L14" s="26">
        <v>4</v>
      </c>
      <c r="M14" s="26">
        <v>4.7</v>
      </c>
      <c r="N14" s="27"/>
    </row>
    <row r="15" spans="2:55" x14ac:dyDescent="0.25">
      <c r="B15" s="37" t="s">
        <v>15</v>
      </c>
      <c r="C15" s="28">
        <v>3.8</v>
      </c>
      <c r="D15" s="29">
        <v>0</v>
      </c>
      <c r="E15" s="29">
        <v>0.22</v>
      </c>
      <c r="F15" s="29">
        <v>0.5</v>
      </c>
      <c r="G15" s="29">
        <v>0.75</v>
      </c>
      <c r="H15" s="29">
        <v>1.2</v>
      </c>
      <c r="I15" s="29">
        <v>1.3</v>
      </c>
      <c r="J15" s="29">
        <v>0.75</v>
      </c>
      <c r="K15" s="29">
        <v>4</v>
      </c>
      <c r="L15" s="29">
        <v>1.3</v>
      </c>
      <c r="M15" s="29">
        <v>1.9</v>
      </c>
      <c r="N15" s="30">
        <v>97</v>
      </c>
    </row>
    <row r="16" spans="2:55" x14ac:dyDescent="0.25">
      <c r="B16" s="37" t="s">
        <v>16</v>
      </c>
      <c r="C16" s="28">
        <v>4</v>
      </c>
      <c r="D16" s="29">
        <v>0.22</v>
      </c>
      <c r="E16" s="29">
        <v>0</v>
      </c>
      <c r="F16" s="29">
        <v>0.23</v>
      </c>
      <c r="G16" s="29">
        <v>0.85</v>
      </c>
      <c r="H16" s="29">
        <v>1.2</v>
      </c>
      <c r="I16" s="29">
        <v>1.2</v>
      </c>
      <c r="J16" s="29">
        <v>1</v>
      </c>
      <c r="K16" s="29">
        <v>0.9</v>
      </c>
      <c r="L16" s="29">
        <v>1.2</v>
      </c>
      <c r="M16" s="29">
        <v>1.8</v>
      </c>
      <c r="N16" s="30">
        <v>101</v>
      </c>
    </row>
    <row r="17" spans="2:19" x14ac:dyDescent="0.25">
      <c r="B17" s="37" t="s">
        <v>17</v>
      </c>
      <c r="C17" s="28">
        <v>4.3</v>
      </c>
      <c r="D17" s="29">
        <v>0.5</v>
      </c>
      <c r="E17" s="29">
        <v>0.23</v>
      </c>
      <c r="F17" s="29">
        <v>0</v>
      </c>
      <c r="G17" s="29">
        <v>0.65</v>
      </c>
      <c r="H17" s="29">
        <v>1</v>
      </c>
      <c r="I17" s="29">
        <v>1.1000000000000001</v>
      </c>
      <c r="J17" s="29">
        <v>1.2</v>
      </c>
      <c r="K17" s="29">
        <v>0.65</v>
      </c>
      <c r="L17" s="29">
        <v>0.95</v>
      </c>
      <c r="M17" s="29">
        <v>1.5</v>
      </c>
      <c r="N17" s="30">
        <v>118</v>
      </c>
    </row>
    <row r="18" spans="2:19" x14ac:dyDescent="0.25">
      <c r="B18" s="37" t="s">
        <v>18</v>
      </c>
      <c r="C18" s="28">
        <v>4.4000000000000004</v>
      </c>
      <c r="D18" s="29">
        <v>0.75</v>
      </c>
      <c r="E18" s="29">
        <v>0.85</v>
      </c>
      <c r="F18" s="29">
        <v>0.65</v>
      </c>
      <c r="G18" s="29">
        <v>0</v>
      </c>
      <c r="H18" s="29">
        <v>0.5</v>
      </c>
      <c r="I18" s="29">
        <v>0.55000000000000004</v>
      </c>
      <c r="J18" s="29">
        <v>1.2</v>
      </c>
      <c r="K18" s="29">
        <v>0.75</v>
      </c>
      <c r="L18" s="29">
        <v>1</v>
      </c>
      <c r="M18" s="29">
        <v>1.1000000000000001</v>
      </c>
      <c r="N18" s="30">
        <v>86</v>
      </c>
    </row>
    <row r="19" spans="2:19" x14ac:dyDescent="0.25">
      <c r="B19" s="37" t="s">
        <v>19</v>
      </c>
      <c r="C19" s="28">
        <v>4.5</v>
      </c>
      <c r="D19" s="29">
        <v>1.2</v>
      </c>
      <c r="E19" s="29">
        <v>1.2</v>
      </c>
      <c r="F19" s="29">
        <v>1</v>
      </c>
      <c r="G19" s="29">
        <v>0.5</v>
      </c>
      <c r="H19" s="29">
        <v>0</v>
      </c>
      <c r="I19" s="29">
        <v>0.17</v>
      </c>
      <c r="J19" s="29">
        <v>1.3</v>
      </c>
      <c r="K19" s="29">
        <v>0.85</v>
      </c>
      <c r="L19" s="29">
        <v>1.1000000000000001</v>
      </c>
      <c r="M19" s="29">
        <v>0.75</v>
      </c>
      <c r="N19" s="30">
        <v>79</v>
      </c>
    </row>
    <row r="20" spans="2:19" x14ac:dyDescent="0.25">
      <c r="B20" s="37" t="s">
        <v>20</v>
      </c>
      <c r="C20" s="28">
        <v>4.3</v>
      </c>
      <c r="D20" s="29">
        <v>1.3</v>
      </c>
      <c r="E20" s="29">
        <v>1.2</v>
      </c>
      <c r="F20" s="29">
        <v>1.1000000000000001</v>
      </c>
      <c r="G20" s="29">
        <v>0.55000000000000004</v>
      </c>
      <c r="H20" s="29">
        <v>0.17</v>
      </c>
      <c r="I20" s="29">
        <v>0</v>
      </c>
      <c r="J20" s="29">
        <v>1.1000000000000001</v>
      </c>
      <c r="K20" s="29">
        <v>0.7</v>
      </c>
      <c r="L20" s="29">
        <v>1</v>
      </c>
      <c r="M20" s="29">
        <v>0.55000000000000004</v>
      </c>
      <c r="N20" s="30">
        <v>108</v>
      </c>
    </row>
    <row r="21" spans="2:19" x14ac:dyDescent="0.25">
      <c r="B21" s="37" t="s">
        <v>21</v>
      </c>
      <c r="C21" s="28">
        <v>4.5</v>
      </c>
      <c r="D21" s="29">
        <v>0.75</v>
      </c>
      <c r="E21" s="29">
        <v>1</v>
      </c>
      <c r="F21" s="29">
        <v>1.2</v>
      </c>
      <c r="G21" s="29">
        <v>1.2</v>
      </c>
      <c r="H21" s="29">
        <v>1.3</v>
      </c>
      <c r="I21" s="29">
        <v>1.1000000000000001</v>
      </c>
      <c r="J21" s="29">
        <v>0</v>
      </c>
      <c r="K21" s="29">
        <v>0.21</v>
      </c>
      <c r="L21" s="29">
        <v>0.5</v>
      </c>
      <c r="M21" s="29">
        <v>1.1000000000000001</v>
      </c>
      <c r="N21" s="30">
        <v>53</v>
      </c>
    </row>
    <row r="22" spans="2:19" x14ac:dyDescent="0.25">
      <c r="B22" s="37" t="s">
        <v>22</v>
      </c>
      <c r="C22" s="28">
        <v>4.3</v>
      </c>
      <c r="D22" s="29">
        <v>4</v>
      </c>
      <c r="E22" s="29">
        <v>0.9</v>
      </c>
      <c r="F22" s="29">
        <v>0.65</v>
      </c>
      <c r="G22" s="29">
        <v>0.75</v>
      </c>
      <c r="H22" s="29">
        <v>0.85</v>
      </c>
      <c r="I22" s="29">
        <v>0.7</v>
      </c>
      <c r="J22" s="29">
        <v>0.21</v>
      </c>
      <c r="K22" s="29">
        <v>0</v>
      </c>
      <c r="L22" s="29">
        <v>0.28999999999999998</v>
      </c>
      <c r="M22" s="29">
        <v>0.9</v>
      </c>
      <c r="N22" s="30">
        <v>99</v>
      </c>
    </row>
    <row r="23" spans="2:19" x14ac:dyDescent="0.25">
      <c r="B23" s="37" t="s">
        <v>23</v>
      </c>
      <c r="C23" s="28">
        <v>4</v>
      </c>
      <c r="D23" s="29">
        <v>1.3</v>
      </c>
      <c r="E23" s="29">
        <v>1.2</v>
      </c>
      <c r="F23" s="29">
        <v>0.95</v>
      </c>
      <c r="G23" s="29">
        <v>1</v>
      </c>
      <c r="H23" s="29">
        <v>1.1000000000000001</v>
      </c>
      <c r="I23" s="29">
        <v>1</v>
      </c>
      <c r="J23" s="29">
        <v>0.5</v>
      </c>
      <c r="K23" s="29">
        <v>0.28999999999999998</v>
      </c>
      <c r="L23" s="29">
        <v>0</v>
      </c>
      <c r="M23" s="29">
        <v>0.85</v>
      </c>
      <c r="N23" s="30">
        <v>78</v>
      </c>
    </row>
    <row r="24" spans="2:19" ht="15.75" thickBot="1" x14ac:dyDescent="0.3">
      <c r="B24" s="38" t="s">
        <v>24</v>
      </c>
      <c r="C24" s="31">
        <v>4.7</v>
      </c>
      <c r="D24" s="32">
        <v>1.9</v>
      </c>
      <c r="E24" s="32">
        <v>1.8</v>
      </c>
      <c r="F24" s="32">
        <v>1.5</v>
      </c>
      <c r="G24" s="32">
        <v>1.1000000000000001</v>
      </c>
      <c r="H24" s="32">
        <v>0.75</v>
      </c>
      <c r="I24" s="32">
        <v>0.55000000000000004</v>
      </c>
      <c r="J24" s="32">
        <v>1.1000000000000001</v>
      </c>
      <c r="K24" s="32">
        <v>0.9</v>
      </c>
      <c r="L24" s="32">
        <v>0.85</v>
      </c>
      <c r="M24" s="32">
        <v>0</v>
      </c>
      <c r="N24" s="33">
        <v>48</v>
      </c>
    </row>
    <row r="26" spans="2:19" ht="15.75" thickBot="1" x14ac:dyDescent="0.3">
      <c r="B26" s="39" t="s">
        <v>40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2:19" ht="6.75" customHeight="1" thickTop="1" thickBot="1" x14ac:dyDescent="0.3"/>
    <row r="28" spans="2:19" ht="15.75" thickBot="1" x14ac:dyDescent="0.3">
      <c r="B28" s="51"/>
      <c r="C28" s="52" t="s">
        <v>14</v>
      </c>
      <c r="D28" s="52" t="s">
        <v>15</v>
      </c>
      <c r="E28" s="52" t="s">
        <v>16</v>
      </c>
      <c r="F28" s="52" t="s">
        <v>17</v>
      </c>
      <c r="G28" s="52" t="s">
        <v>18</v>
      </c>
      <c r="H28" s="52" t="s">
        <v>19</v>
      </c>
      <c r="I28" s="52" t="s">
        <v>20</v>
      </c>
      <c r="J28" s="52" t="s">
        <v>21</v>
      </c>
      <c r="K28" s="52" t="s">
        <v>22</v>
      </c>
      <c r="L28" s="52" t="s">
        <v>23</v>
      </c>
      <c r="M28" s="52" t="s">
        <v>24</v>
      </c>
      <c r="N28" s="41"/>
      <c r="O28" s="41"/>
    </row>
    <row r="29" spans="2:19" x14ac:dyDescent="0.25">
      <c r="B29" s="54" t="s">
        <v>14</v>
      </c>
      <c r="C29" s="42">
        <v>1</v>
      </c>
      <c r="D29" s="43">
        <v>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1</v>
      </c>
      <c r="M29" s="43">
        <v>0</v>
      </c>
      <c r="N29" s="41">
        <f t="shared" ref="N29:N39" si="0">SUM(C29:M29)</f>
        <v>3</v>
      </c>
      <c r="O29" s="41"/>
    </row>
    <row r="30" spans="2:19" x14ac:dyDescent="0.25">
      <c r="B30" s="54" t="s">
        <v>15</v>
      </c>
      <c r="C30" s="45">
        <v>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1">
        <f t="shared" si="0"/>
        <v>1</v>
      </c>
      <c r="O30" s="41"/>
    </row>
    <row r="31" spans="2:19" x14ac:dyDescent="0.25">
      <c r="B31" s="54" t="s">
        <v>16</v>
      </c>
      <c r="C31" s="45">
        <v>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1">
        <f t="shared" si="0"/>
        <v>1</v>
      </c>
      <c r="O31" s="41"/>
    </row>
    <row r="32" spans="2:19" x14ac:dyDescent="0.25">
      <c r="B32" s="54" t="s">
        <v>17</v>
      </c>
      <c r="C32" s="45">
        <v>0</v>
      </c>
      <c r="D32" s="46">
        <v>0</v>
      </c>
      <c r="E32" s="46">
        <v>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1">
        <f t="shared" si="0"/>
        <v>1</v>
      </c>
      <c r="O32" s="41"/>
    </row>
    <row r="33" spans="2:20" x14ac:dyDescent="0.25">
      <c r="B33" s="54" t="s">
        <v>18</v>
      </c>
      <c r="C33" s="45">
        <v>0</v>
      </c>
      <c r="D33" s="46">
        <v>0</v>
      </c>
      <c r="E33" s="46">
        <v>0</v>
      </c>
      <c r="F33" s="46">
        <v>1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1">
        <f t="shared" si="0"/>
        <v>1</v>
      </c>
      <c r="O33" s="41"/>
    </row>
    <row r="34" spans="2:20" x14ac:dyDescent="0.25">
      <c r="B34" s="54" t="s">
        <v>19</v>
      </c>
      <c r="C34" s="45">
        <v>0</v>
      </c>
      <c r="D34" s="46">
        <v>0</v>
      </c>
      <c r="E34" s="46">
        <v>0</v>
      </c>
      <c r="F34" s="46">
        <v>0</v>
      </c>
      <c r="G34" s="46">
        <v>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1">
        <f t="shared" si="0"/>
        <v>1</v>
      </c>
      <c r="O34" s="41"/>
    </row>
    <row r="35" spans="2:20" x14ac:dyDescent="0.25">
      <c r="B35" s="54" t="s">
        <v>20</v>
      </c>
      <c r="C35" s="45">
        <v>0</v>
      </c>
      <c r="D35" s="46">
        <v>0</v>
      </c>
      <c r="E35" s="46">
        <v>0</v>
      </c>
      <c r="F35" s="46">
        <v>0</v>
      </c>
      <c r="G35" s="46">
        <v>0</v>
      </c>
      <c r="H35" s="46">
        <v>1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1">
        <f t="shared" si="0"/>
        <v>1</v>
      </c>
      <c r="O35" s="41"/>
    </row>
    <row r="36" spans="2:20" x14ac:dyDescent="0.25">
      <c r="B36" s="54" t="s">
        <v>21</v>
      </c>
      <c r="C36" s="45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</v>
      </c>
      <c r="N36" s="41">
        <f t="shared" si="0"/>
        <v>1</v>
      </c>
      <c r="O36" s="41"/>
    </row>
    <row r="37" spans="2:20" x14ac:dyDescent="0.25">
      <c r="B37" s="54" t="s">
        <v>22</v>
      </c>
      <c r="C37" s="45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  <c r="K37" s="46">
        <v>0</v>
      </c>
      <c r="L37" s="46">
        <v>0</v>
      </c>
      <c r="M37" s="46">
        <v>0</v>
      </c>
      <c r="N37" s="41">
        <f t="shared" si="0"/>
        <v>1</v>
      </c>
      <c r="O37" s="41"/>
    </row>
    <row r="38" spans="2:20" x14ac:dyDescent="0.25">
      <c r="B38" s="54" t="s">
        <v>23</v>
      </c>
      <c r="C38" s="45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</v>
      </c>
      <c r="L38" s="46">
        <v>0</v>
      </c>
      <c r="M38" s="46">
        <v>0</v>
      </c>
      <c r="N38" s="41">
        <f t="shared" si="0"/>
        <v>1</v>
      </c>
      <c r="O38" s="41"/>
    </row>
    <row r="39" spans="2:20" x14ac:dyDescent="0.25">
      <c r="B39" s="54" t="s">
        <v>24</v>
      </c>
      <c r="C39" s="45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</v>
      </c>
      <c r="J39" s="46">
        <v>0</v>
      </c>
      <c r="K39" s="46">
        <v>0</v>
      </c>
      <c r="L39" s="46">
        <v>0</v>
      </c>
      <c r="M39" s="46">
        <v>0</v>
      </c>
      <c r="N39" s="41">
        <f t="shared" si="0"/>
        <v>1</v>
      </c>
      <c r="O39" s="41"/>
    </row>
    <row r="40" spans="2:20" x14ac:dyDescent="0.25">
      <c r="B40" s="41"/>
      <c r="C40" s="41">
        <f t="shared" ref="C40:M40" si="1">SUM(C29:C39)</f>
        <v>3</v>
      </c>
      <c r="D40" s="41">
        <f t="shared" si="1"/>
        <v>1</v>
      </c>
      <c r="E40" s="41">
        <f t="shared" si="1"/>
        <v>1</v>
      </c>
      <c r="F40" s="41">
        <f t="shared" si="1"/>
        <v>1</v>
      </c>
      <c r="G40" s="41">
        <f t="shared" si="1"/>
        <v>1</v>
      </c>
      <c r="H40" s="41">
        <f t="shared" si="1"/>
        <v>1</v>
      </c>
      <c r="I40" s="41">
        <f t="shared" si="1"/>
        <v>1</v>
      </c>
      <c r="J40" s="41">
        <f t="shared" si="1"/>
        <v>1</v>
      </c>
      <c r="K40" s="41">
        <f t="shared" si="1"/>
        <v>1</v>
      </c>
      <c r="L40" s="41">
        <f t="shared" si="1"/>
        <v>1</v>
      </c>
      <c r="M40" s="41">
        <f t="shared" si="1"/>
        <v>1</v>
      </c>
      <c r="N40" s="41"/>
      <c r="O40" s="41"/>
      <c r="P40" s="41"/>
      <c r="Q40" s="41"/>
      <c r="R40" s="41"/>
      <c r="S40" s="41"/>
      <c r="T40" s="41"/>
    </row>
    <row r="41" spans="2:20" x14ac:dyDescent="0.25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</row>
    <row r="42" spans="2:20" ht="15.75" thickBot="1" x14ac:dyDescent="0.3">
      <c r="B42" s="39" t="s">
        <v>41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2:20" ht="6" customHeight="1" thickTop="1" thickBot="1" x14ac:dyDescent="0.3"/>
    <row r="44" spans="2:20" s="41" customFormat="1" ht="60.75" thickBot="1" x14ac:dyDescent="0.3">
      <c r="B44" s="57"/>
      <c r="C44" s="58" t="s">
        <v>14</v>
      </c>
      <c r="D44" s="58" t="s">
        <v>15</v>
      </c>
      <c r="E44" s="58" t="s">
        <v>16</v>
      </c>
      <c r="F44" s="58" t="s">
        <v>17</v>
      </c>
      <c r="G44" s="58" t="s">
        <v>18</v>
      </c>
      <c r="H44" s="58" t="s">
        <v>19</v>
      </c>
      <c r="I44" s="58" t="s">
        <v>20</v>
      </c>
      <c r="J44" s="58" t="s">
        <v>21</v>
      </c>
      <c r="K44" s="58" t="s">
        <v>22</v>
      </c>
      <c r="L44" s="58" t="s">
        <v>23</v>
      </c>
      <c r="M44" s="59" t="s">
        <v>24</v>
      </c>
      <c r="O44" s="67" t="s">
        <v>46</v>
      </c>
      <c r="P44" s="68" t="s">
        <v>43</v>
      </c>
      <c r="Q44" s="68" t="s">
        <v>45</v>
      </c>
      <c r="R44" s="69" t="s">
        <v>3</v>
      </c>
    </row>
    <row r="45" spans="2:20" x14ac:dyDescent="0.25">
      <c r="B45" s="60" t="s">
        <v>14</v>
      </c>
      <c r="C45" s="42">
        <v>0</v>
      </c>
      <c r="D45" s="43">
        <v>97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770</v>
      </c>
      <c r="M45" s="44">
        <v>0</v>
      </c>
      <c r="O45" s="70">
        <f t="shared" ref="O45:O55" si="2">SUM(C45:M45)</f>
        <v>867</v>
      </c>
      <c r="P45" s="71">
        <f>C56</f>
        <v>0</v>
      </c>
      <c r="Q45" s="71">
        <f t="shared" ref="Q45:Q55" si="3">P45-O45</f>
        <v>-867</v>
      </c>
      <c r="R45" s="72"/>
    </row>
    <row r="46" spans="2:20" x14ac:dyDescent="0.25">
      <c r="B46" s="60" t="s">
        <v>15</v>
      </c>
      <c r="C46" s="45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7">
        <v>0</v>
      </c>
      <c r="O46" s="28">
        <f t="shared" si="2"/>
        <v>0</v>
      </c>
      <c r="P46" s="29">
        <f>D56</f>
        <v>97</v>
      </c>
      <c r="Q46" s="29">
        <f t="shared" si="3"/>
        <v>97</v>
      </c>
      <c r="R46" s="30">
        <f t="shared" ref="R46:R55" si="4">N15</f>
        <v>97</v>
      </c>
    </row>
    <row r="47" spans="2:20" x14ac:dyDescent="0.25">
      <c r="B47" s="60" t="s">
        <v>16</v>
      </c>
      <c r="C47" s="45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7">
        <v>0</v>
      </c>
      <c r="O47" s="28">
        <f t="shared" si="2"/>
        <v>0</v>
      </c>
      <c r="P47" s="29">
        <f>E56</f>
        <v>101</v>
      </c>
      <c r="Q47" s="29">
        <f t="shared" si="3"/>
        <v>101</v>
      </c>
      <c r="R47" s="30">
        <f t="shared" si="4"/>
        <v>101</v>
      </c>
    </row>
    <row r="48" spans="2:20" x14ac:dyDescent="0.25">
      <c r="B48" s="60" t="s">
        <v>17</v>
      </c>
      <c r="C48" s="45">
        <v>0</v>
      </c>
      <c r="D48" s="46">
        <v>0</v>
      </c>
      <c r="E48" s="46">
        <v>101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7">
        <v>0</v>
      </c>
      <c r="O48" s="28">
        <f t="shared" si="2"/>
        <v>101</v>
      </c>
      <c r="P48" s="29">
        <f>F56</f>
        <v>219</v>
      </c>
      <c r="Q48" s="29">
        <f t="shared" si="3"/>
        <v>118</v>
      </c>
      <c r="R48" s="30">
        <f t="shared" si="4"/>
        <v>118</v>
      </c>
    </row>
    <row r="49" spans="2:18" x14ac:dyDescent="0.25">
      <c r="B49" s="60" t="s">
        <v>18</v>
      </c>
      <c r="C49" s="45">
        <v>0</v>
      </c>
      <c r="D49" s="46">
        <v>0</v>
      </c>
      <c r="E49" s="46">
        <v>0</v>
      </c>
      <c r="F49" s="46">
        <v>219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7">
        <v>0</v>
      </c>
      <c r="O49" s="28">
        <f t="shared" si="2"/>
        <v>219</v>
      </c>
      <c r="P49" s="29">
        <f>G56</f>
        <v>305</v>
      </c>
      <c r="Q49" s="29">
        <f t="shared" si="3"/>
        <v>86</v>
      </c>
      <c r="R49" s="30">
        <f t="shared" si="4"/>
        <v>86</v>
      </c>
    </row>
    <row r="50" spans="2:18" x14ac:dyDescent="0.25">
      <c r="B50" s="60" t="s">
        <v>19</v>
      </c>
      <c r="C50" s="45">
        <v>0</v>
      </c>
      <c r="D50" s="46">
        <v>0</v>
      </c>
      <c r="E50" s="46">
        <v>0</v>
      </c>
      <c r="F50" s="46">
        <v>0</v>
      </c>
      <c r="G50" s="46">
        <v>305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7">
        <v>0</v>
      </c>
      <c r="O50" s="28">
        <f t="shared" si="2"/>
        <v>305</v>
      </c>
      <c r="P50" s="29">
        <f>H56</f>
        <v>384</v>
      </c>
      <c r="Q50" s="29">
        <f t="shared" si="3"/>
        <v>79</v>
      </c>
      <c r="R50" s="30">
        <f t="shared" si="4"/>
        <v>79</v>
      </c>
    </row>
    <row r="51" spans="2:18" x14ac:dyDescent="0.25">
      <c r="B51" s="60" t="s">
        <v>20</v>
      </c>
      <c r="C51" s="45">
        <v>0</v>
      </c>
      <c r="D51" s="46">
        <v>0</v>
      </c>
      <c r="E51" s="46">
        <v>0</v>
      </c>
      <c r="F51" s="46">
        <v>0</v>
      </c>
      <c r="G51" s="46">
        <v>0</v>
      </c>
      <c r="H51" s="46">
        <v>384</v>
      </c>
      <c r="I51" s="46">
        <v>0</v>
      </c>
      <c r="J51" s="46">
        <v>0</v>
      </c>
      <c r="K51" s="46">
        <v>0</v>
      </c>
      <c r="L51" s="46">
        <v>0</v>
      </c>
      <c r="M51" s="47">
        <v>0</v>
      </c>
      <c r="O51" s="28">
        <f t="shared" si="2"/>
        <v>384</v>
      </c>
      <c r="P51" s="29">
        <f>I56</f>
        <v>492</v>
      </c>
      <c r="Q51" s="29">
        <f t="shared" si="3"/>
        <v>108</v>
      </c>
      <c r="R51" s="30">
        <f t="shared" si="4"/>
        <v>108</v>
      </c>
    </row>
    <row r="52" spans="2:18" x14ac:dyDescent="0.25">
      <c r="B52" s="60" t="s">
        <v>21</v>
      </c>
      <c r="C52" s="45"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7">
        <v>540</v>
      </c>
      <c r="O52" s="28">
        <f t="shared" si="2"/>
        <v>540</v>
      </c>
      <c r="P52" s="29">
        <f>J56</f>
        <v>593</v>
      </c>
      <c r="Q52" s="29">
        <f t="shared" si="3"/>
        <v>53</v>
      </c>
      <c r="R52" s="30">
        <f t="shared" si="4"/>
        <v>53</v>
      </c>
    </row>
    <row r="53" spans="2:18" x14ac:dyDescent="0.25">
      <c r="B53" s="60" t="s">
        <v>22</v>
      </c>
      <c r="C53" s="45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593</v>
      </c>
      <c r="K53" s="46">
        <v>0</v>
      </c>
      <c r="L53" s="46">
        <v>0</v>
      </c>
      <c r="M53" s="47">
        <v>0</v>
      </c>
      <c r="O53" s="28">
        <f t="shared" si="2"/>
        <v>593</v>
      </c>
      <c r="P53" s="29">
        <f>K56</f>
        <v>692</v>
      </c>
      <c r="Q53" s="29">
        <f t="shared" si="3"/>
        <v>99</v>
      </c>
      <c r="R53" s="30">
        <f t="shared" si="4"/>
        <v>99</v>
      </c>
    </row>
    <row r="54" spans="2:18" x14ac:dyDescent="0.25">
      <c r="B54" s="60" t="s">
        <v>23</v>
      </c>
      <c r="C54" s="45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692</v>
      </c>
      <c r="L54" s="46">
        <v>0</v>
      </c>
      <c r="M54" s="47">
        <v>0</v>
      </c>
      <c r="O54" s="28">
        <f t="shared" si="2"/>
        <v>692</v>
      </c>
      <c r="P54" s="29">
        <f>L56</f>
        <v>770</v>
      </c>
      <c r="Q54" s="29">
        <f t="shared" si="3"/>
        <v>78</v>
      </c>
      <c r="R54" s="30">
        <f t="shared" si="4"/>
        <v>78</v>
      </c>
    </row>
    <row r="55" spans="2:18" ht="15.75" thickBot="1" x14ac:dyDescent="0.3">
      <c r="B55" s="61" t="s">
        <v>24</v>
      </c>
      <c r="C55" s="48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492</v>
      </c>
      <c r="J55" s="49">
        <v>0</v>
      </c>
      <c r="K55" s="49">
        <v>0</v>
      </c>
      <c r="L55" s="49">
        <v>0</v>
      </c>
      <c r="M55" s="50">
        <v>0</v>
      </c>
      <c r="O55" s="28">
        <f t="shared" si="2"/>
        <v>492</v>
      </c>
      <c r="P55" s="29">
        <f>M56</f>
        <v>540</v>
      </c>
      <c r="Q55" s="29">
        <f t="shared" si="3"/>
        <v>48</v>
      </c>
      <c r="R55" s="30">
        <f t="shared" si="4"/>
        <v>48</v>
      </c>
    </row>
    <row r="56" spans="2:18" ht="30" x14ac:dyDescent="0.25">
      <c r="B56" s="2" t="s">
        <v>44</v>
      </c>
      <c r="C56">
        <f t="shared" ref="C56:M56" si="5">SUM(C45:C55)</f>
        <v>0</v>
      </c>
      <c r="D56">
        <f t="shared" si="5"/>
        <v>97</v>
      </c>
      <c r="E56">
        <f t="shared" si="5"/>
        <v>101</v>
      </c>
      <c r="F56">
        <f t="shared" si="5"/>
        <v>219</v>
      </c>
      <c r="G56">
        <f t="shared" si="5"/>
        <v>305</v>
      </c>
      <c r="H56">
        <f t="shared" si="5"/>
        <v>384</v>
      </c>
      <c r="I56">
        <f t="shared" si="5"/>
        <v>492</v>
      </c>
      <c r="J56">
        <f t="shared" si="5"/>
        <v>593</v>
      </c>
      <c r="K56">
        <f t="shared" si="5"/>
        <v>692</v>
      </c>
      <c r="L56">
        <f t="shared" si="5"/>
        <v>770</v>
      </c>
      <c r="M56">
        <f t="shared" si="5"/>
        <v>540</v>
      </c>
    </row>
    <row r="60" spans="2:18" ht="15.75" thickBot="1" x14ac:dyDescent="0.3">
      <c r="B60" s="39" t="s">
        <v>42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</row>
    <row r="61" spans="2:18" ht="6" customHeight="1" thickTop="1" thickBot="1" x14ac:dyDescent="0.3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</row>
    <row r="62" spans="2:18" ht="15.75" thickBot="1" x14ac:dyDescent="0.3">
      <c r="B62" s="62"/>
      <c r="C62" s="63" t="s">
        <v>14</v>
      </c>
      <c r="D62" s="63" t="s">
        <v>15</v>
      </c>
      <c r="E62" s="63" t="s">
        <v>16</v>
      </c>
      <c r="F62" s="63" t="s">
        <v>17</v>
      </c>
      <c r="G62" s="63" t="s">
        <v>18</v>
      </c>
      <c r="H62" s="63" t="s">
        <v>19</v>
      </c>
      <c r="I62" s="63" t="s">
        <v>20</v>
      </c>
      <c r="J62" s="63" t="s">
        <v>21</v>
      </c>
      <c r="K62" s="63" t="s">
        <v>22</v>
      </c>
      <c r="L62" s="63" t="s">
        <v>23</v>
      </c>
      <c r="M62" s="64" t="s">
        <v>24</v>
      </c>
    </row>
    <row r="63" spans="2:18" x14ac:dyDescent="0.25">
      <c r="B63" s="65" t="s">
        <v>14</v>
      </c>
      <c r="C63" s="5">
        <f t="shared" ref="C63:M73" si="6">C45-$C$6*C29</f>
        <v>-800</v>
      </c>
      <c r="D63" s="10">
        <f t="shared" si="6"/>
        <v>-703</v>
      </c>
      <c r="E63" s="10">
        <f t="shared" si="6"/>
        <v>0</v>
      </c>
      <c r="F63" s="10">
        <f t="shared" si="6"/>
        <v>0</v>
      </c>
      <c r="G63" s="10">
        <f t="shared" si="6"/>
        <v>0</v>
      </c>
      <c r="H63" s="10">
        <f t="shared" si="6"/>
        <v>0</v>
      </c>
      <c r="I63" s="10">
        <f t="shared" si="6"/>
        <v>0</v>
      </c>
      <c r="J63" s="10">
        <f t="shared" si="6"/>
        <v>0</v>
      </c>
      <c r="K63" s="10">
        <f t="shared" si="6"/>
        <v>0</v>
      </c>
      <c r="L63" s="10">
        <f t="shared" si="6"/>
        <v>-30</v>
      </c>
      <c r="M63" s="6">
        <f t="shared" si="6"/>
        <v>0</v>
      </c>
    </row>
    <row r="64" spans="2:18" x14ac:dyDescent="0.25">
      <c r="B64" s="65" t="s">
        <v>15</v>
      </c>
      <c r="C64" s="7">
        <f t="shared" si="6"/>
        <v>-800</v>
      </c>
      <c r="D64" s="3">
        <f t="shared" si="6"/>
        <v>0</v>
      </c>
      <c r="E64" s="3">
        <f t="shared" si="6"/>
        <v>0</v>
      </c>
      <c r="F64" s="3">
        <f t="shared" si="6"/>
        <v>0</v>
      </c>
      <c r="G64" s="3">
        <f t="shared" si="6"/>
        <v>0</v>
      </c>
      <c r="H64" s="3">
        <f t="shared" si="6"/>
        <v>0</v>
      </c>
      <c r="I64" s="3">
        <f t="shared" si="6"/>
        <v>0</v>
      </c>
      <c r="J64" s="3">
        <f t="shared" si="6"/>
        <v>0</v>
      </c>
      <c r="K64" s="3">
        <f t="shared" si="6"/>
        <v>0</v>
      </c>
      <c r="L64" s="3">
        <f t="shared" si="6"/>
        <v>0</v>
      </c>
      <c r="M64" s="8">
        <f t="shared" si="6"/>
        <v>0</v>
      </c>
    </row>
    <row r="65" spans="2:13" x14ac:dyDescent="0.25">
      <c r="B65" s="65" t="s">
        <v>16</v>
      </c>
      <c r="C65" s="7">
        <f t="shared" si="6"/>
        <v>-800</v>
      </c>
      <c r="D65" s="3">
        <f t="shared" si="6"/>
        <v>0</v>
      </c>
      <c r="E65" s="3">
        <f t="shared" si="6"/>
        <v>0</v>
      </c>
      <c r="F65" s="3">
        <f t="shared" si="6"/>
        <v>0</v>
      </c>
      <c r="G65" s="3">
        <f t="shared" si="6"/>
        <v>0</v>
      </c>
      <c r="H65" s="3">
        <f t="shared" si="6"/>
        <v>0</v>
      </c>
      <c r="I65" s="3">
        <f t="shared" si="6"/>
        <v>0</v>
      </c>
      <c r="J65" s="3">
        <f t="shared" si="6"/>
        <v>0</v>
      </c>
      <c r="K65" s="3">
        <f t="shared" si="6"/>
        <v>0</v>
      </c>
      <c r="L65" s="3">
        <f t="shared" si="6"/>
        <v>0</v>
      </c>
      <c r="M65" s="8">
        <f t="shared" si="6"/>
        <v>0</v>
      </c>
    </row>
    <row r="66" spans="2:13" x14ac:dyDescent="0.25">
      <c r="B66" s="65" t="s">
        <v>17</v>
      </c>
      <c r="C66" s="7">
        <f t="shared" si="6"/>
        <v>0</v>
      </c>
      <c r="D66" s="3">
        <f t="shared" si="6"/>
        <v>0</v>
      </c>
      <c r="E66" s="3">
        <f t="shared" si="6"/>
        <v>-699</v>
      </c>
      <c r="F66" s="3">
        <f t="shared" si="6"/>
        <v>0</v>
      </c>
      <c r="G66" s="3">
        <f t="shared" si="6"/>
        <v>0</v>
      </c>
      <c r="H66" s="3">
        <f t="shared" si="6"/>
        <v>0</v>
      </c>
      <c r="I66" s="3">
        <f t="shared" si="6"/>
        <v>0</v>
      </c>
      <c r="J66" s="3">
        <f t="shared" si="6"/>
        <v>0</v>
      </c>
      <c r="K66" s="3">
        <f t="shared" si="6"/>
        <v>0</v>
      </c>
      <c r="L66" s="3">
        <f t="shared" si="6"/>
        <v>0</v>
      </c>
      <c r="M66" s="8">
        <f t="shared" si="6"/>
        <v>0</v>
      </c>
    </row>
    <row r="67" spans="2:13" x14ac:dyDescent="0.25">
      <c r="B67" s="65" t="s">
        <v>18</v>
      </c>
      <c r="C67" s="7">
        <f t="shared" si="6"/>
        <v>0</v>
      </c>
      <c r="D67" s="3">
        <f t="shared" si="6"/>
        <v>0</v>
      </c>
      <c r="E67" s="3">
        <f t="shared" si="6"/>
        <v>0</v>
      </c>
      <c r="F67" s="3">
        <f t="shared" si="6"/>
        <v>-581</v>
      </c>
      <c r="G67" s="3">
        <f t="shared" si="6"/>
        <v>0</v>
      </c>
      <c r="H67" s="3">
        <f t="shared" si="6"/>
        <v>0</v>
      </c>
      <c r="I67" s="3">
        <f t="shared" si="6"/>
        <v>0</v>
      </c>
      <c r="J67" s="3">
        <f t="shared" si="6"/>
        <v>0</v>
      </c>
      <c r="K67" s="3">
        <f t="shared" si="6"/>
        <v>0</v>
      </c>
      <c r="L67" s="3">
        <f t="shared" si="6"/>
        <v>0</v>
      </c>
      <c r="M67" s="8">
        <f t="shared" si="6"/>
        <v>0</v>
      </c>
    </row>
    <row r="68" spans="2:13" x14ac:dyDescent="0.25">
      <c r="B68" s="65" t="s">
        <v>19</v>
      </c>
      <c r="C68" s="7">
        <f t="shared" si="6"/>
        <v>0</v>
      </c>
      <c r="D68" s="3">
        <f t="shared" si="6"/>
        <v>0</v>
      </c>
      <c r="E68" s="3">
        <f t="shared" si="6"/>
        <v>0</v>
      </c>
      <c r="F68" s="3">
        <f t="shared" si="6"/>
        <v>0</v>
      </c>
      <c r="G68" s="3">
        <f t="shared" si="6"/>
        <v>-495</v>
      </c>
      <c r="H68" s="3">
        <f t="shared" si="6"/>
        <v>0</v>
      </c>
      <c r="I68" s="3">
        <f t="shared" si="6"/>
        <v>0</v>
      </c>
      <c r="J68" s="3">
        <f t="shared" si="6"/>
        <v>0</v>
      </c>
      <c r="K68" s="3">
        <f t="shared" si="6"/>
        <v>0</v>
      </c>
      <c r="L68" s="3">
        <f t="shared" si="6"/>
        <v>0</v>
      </c>
      <c r="M68" s="8">
        <f t="shared" si="6"/>
        <v>0</v>
      </c>
    </row>
    <row r="69" spans="2:13" x14ac:dyDescent="0.25">
      <c r="B69" s="65" t="s">
        <v>20</v>
      </c>
      <c r="C69" s="7">
        <f t="shared" si="6"/>
        <v>0</v>
      </c>
      <c r="D69" s="3">
        <f t="shared" si="6"/>
        <v>0</v>
      </c>
      <c r="E69" s="3">
        <f t="shared" si="6"/>
        <v>0</v>
      </c>
      <c r="F69" s="3">
        <f t="shared" si="6"/>
        <v>0</v>
      </c>
      <c r="G69" s="3">
        <f t="shared" si="6"/>
        <v>0</v>
      </c>
      <c r="H69" s="3">
        <f t="shared" si="6"/>
        <v>-416</v>
      </c>
      <c r="I69" s="3">
        <f t="shared" si="6"/>
        <v>0</v>
      </c>
      <c r="J69" s="3">
        <f t="shared" si="6"/>
        <v>0</v>
      </c>
      <c r="K69" s="3">
        <f t="shared" si="6"/>
        <v>0</v>
      </c>
      <c r="L69" s="3">
        <f t="shared" si="6"/>
        <v>0</v>
      </c>
      <c r="M69" s="8">
        <f t="shared" si="6"/>
        <v>0</v>
      </c>
    </row>
    <row r="70" spans="2:13" x14ac:dyDescent="0.25">
      <c r="B70" s="65" t="s">
        <v>21</v>
      </c>
      <c r="C70" s="7">
        <f t="shared" si="6"/>
        <v>0</v>
      </c>
      <c r="D70" s="3">
        <f t="shared" si="6"/>
        <v>0</v>
      </c>
      <c r="E70" s="3">
        <f t="shared" si="6"/>
        <v>0</v>
      </c>
      <c r="F70" s="3">
        <f t="shared" si="6"/>
        <v>0</v>
      </c>
      <c r="G70" s="3">
        <f t="shared" si="6"/>
        <v>0</v>
      </c>
      <c r="H70" s="3">
        <f t="shared" si="6"/>
        <v>0</v>
      </c>
      <c r="I70" s="3">
        <f t="shared" si="6"/>
        <v>0</v>
      </c>
      <c r="J70" s="3">
        <f t="shared" si="6"/>
        <v>0</v>
      </c>
      <c r="K70" s="3">
        <f t="shared" si="6"/>
        <v>0</v>
      </c>
      <c r="L70" s="3">
        <f t="shared" si="6"/>
        <v>0</v>
      </c>
      <c r="M70" s="8">
        <f t="shared" si="6"/>
        <v>-260</v>
      </c>
    </row>
    <row r="71" spans="2:13" x14ac:dyDescent="0.25">
      <c r="B71" s="65" t="s">
        <v>22</v>
      </c>
      <c r="C71" s="7">
        <f t="shared" si="6"/>
        <v>0</v>
      </c>
      <c r="D71" s="3">
        <f t="shared" si="6"/>
        <v>0</v>
      </c>
      <c r="E71" s="3">
        <f t="shared" si="6"/>
        <v>0</v>
      </c>
      <c r="F71" s="3">
        <f t="shared" si="6"/>
        <v>0</v>
      </c>
      <c r="G71" s="3">
        <f t="shared" si="6"/>
        <v>0</v>
      </c>
      <c r="H71" s="3">
        <f t="shared" si="6"/>
        <v>0</v>
      </c>
      <c r="I71" s="3">
        <f t="shared" si="6"/>
        <v>0</v>
      </c>
      <c r="J71" s="3">
        <f t="shared" si="6"/>
        <v>-207</v>
      </c>
      <c r="K71" s="3">
        <f t="shared" si="6"/>
        <v>0</v>
      </c>
      <c r="L71" s="3">
        <f t="shared" si="6"/>
        <v>0</v>
      </c>
      <c r="M71" s="8">
        <f t="shared" si="6"/>
        <v>0</v>
      </c>
    </row>
    <row r="72" spans="2:13" x14ac:dyDescent="0.25">
      <c r="B72" s="65" t="s">
        <v>23</v>
      </c>
      <c r="C72" s="7">
        <f t="shared" si="6"/>
        <v>0</v>
      </c>
      <c r="D72" s="3">
        <f t="shared" si="6"/>
        <v>0</v>
      </c>
      <c r="E72" s="3">
        <f t="shared" si="6"/>
        <v>0</v>
      </c>
      <c r="F72" s="3">
        <f t="shared" si="6"/>
        <v>0</v>
      </c>
      <c r="G72" s="3">
        <f t="shared" si="6"/>
        <v>0</v>
      </c>
      <c r="H72" s="3">
        <f t="shared" si="6"/>
        <v>0</v>
      </c>
      <c r="I72" s="3">
        <f t="shared" si="6"/>
        <v>0</v>
      </c>
      <c r="J72" s="3">
        <f t="shared" si="6"/>
        <v>0</v>
      </c>
      <c r="K72" s="3">
        <f t="shared" si="6"/>
        <v>-108</v>
      </c>
      <c r="L72" s="3">
        <f t="shared" si="6"/>
        <v>0</v>
      </c>
      <c r="M72" s="8">
        <f t="shared" si="6"/>
        <v>0</v>
      </c>
    </row>
    <row r="73" spans="2:13" ht="15.75" thickBot="1" x14ac:dyDescent="0.3">
      <c r="B73" s="66" t="s">
        <v>24</v>
      </c>
      <c r="C73" s="24">
        <f t="shared" si="6"/>
        <v>0</v>
      </c>
      <c r="D73" s="21">
        <f t="shared" si="6"/>
        <v>0</v>
      </c>
      <c r="E73" s="21">
        <f t="shared" si="6"/>
        <v>0</v>
      </c>
      <c r="F73" s="21">
        <f t="shared" si="6"/>
        <v>0</v>
      </c>
      <c r="G73" s="21">
        <f t="shared" si="6"/>
        <v>0</v>
      </c>
      <c r="H73" s="21">
        <f t="shared" si="6"/>
        <v>0</v>
      </c>
      <c r="I73" s="21">
        <f t="shared" si="6"/>
        <v>-308</v>
      </c>
      <c r="J73" s="21">
        <f t="shared" si="6"/>
        <v>0</v>
      </c>
      <c r="K73" s="21">
        <f t="shared" si="6"/>
        <v>0</v>
      </c>
      <c r="L73" s="21">
        <f t="shared" si="6"/>
        <v>0</v>
      </c>
      <c r="M73" s="12">
        <f t="shared" si="6"/>
        <v>0</v>
      </c>
    </row>
  </sheetData>
  <mergeCells count="1">
    <mergeCell ref="I4:I6"/>
  </mergeCells>
  <conditionalFormatting sqref="C29:M3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{50D72917-7405-428E-AB8A-A63FA95EE6AF}</x14:id>
        </ext>
      </extLst>
    </cfRule>
  </conditionalFormatting>
  <conditionalFormatting sqref="C45:M55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{62A05C2C-1308-4CA2-A3A7-FEDD7109D142}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D72917-7405-428E-AB8A-A63FA95EE6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C29:M39</xm:sqref>
        </x14:conditionalFormatting>
        <x14:conditionalFormatting xmlns:xm="http://schemas.microsoft.com/office/excel/2006/main">
          <x14:cfRule type="dataBar" id="{62A05C2C-1308-4CA2-A3A7-FEDD7109D1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C45:M55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04ACF-756D-489F-8CD1-F3401AE7A227}">
  <dimension ref="A1:P22"/>
  <sheetViews>
    <sheetView tabSelected="1" zoomScale="70" zoomScaleNormal="70" workbookViewId="0">
      <selection activeCell="R11" sqref="R11"/>
    </sheetView>
  </sheetViews>
  <sheetFormatPr baseColWidth="10" defaultRowHeight="15" x14ac:dyDescent="0.25"/>
  <cols>
    <col min="14" max="14" width="25" bestFit="1" customWidth="1"/>
    <col min="15" max="15" width="15.140625" customWidth="1"/>
    <col min="18" max="18" width="25" bestFit="1" customWidth="1"/>
  </cols>
  <sheetData>
    <row r="1" spans="1:16" x14ac:dyDescent="0.25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5"/>
    </row>
    <row r="2" spans="1:16" x14ac:dyDescent="0.25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x14ac:dyDescent="0.25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8"/>
    </row>
    <row r="4" spans="1:16" x14ac:dyDescent="0.25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8"/>
    </row>
    <row r="5" spans="1:16" x14ac:dyDescent="0.25">
      <c r="A5" s="176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8"/>
    </row>
    <row r="6" spans="1:16" x14ac:dyDescent="0.25">
      <c r="A6" s="176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8"/>
    </row>
    <row r="7" spans="1:16" x14ac:dyDescent="0.25">
      <c r="A7" s="176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8"/>
    </row>
    <row r="8" spans="1:16" x14ac:dyDescent="0.25">
      <c r="A8" s="176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8"/>
    </row>
    <row r="9" spans="1:16" x14ac:dyDescent="0.25">
      <c r="A9" s="176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8"/>
    </row>
    <row r="10" spans="1:16" ht="15.75" thickBot="1" x14ac:dyDescent="0.3">
      <c r="A10" s="176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8"/>
    </row>
    <row r="11" spans="1:16" ht="24.75" customHeight="1" x14ac:dyDescent="0.25">
      <c r="A11" s="176"/>
      <c r="B11" s="186" t="s">
        <v>100</v>
      </c>
      <c r="C11" s="187"/>
      <c r="D11" s="187"/>
      <c r="E11" s="187"/>
      <c r="F11" s="187"/>
      <c r="G11" s="187"/>
      <c r="H11" s="187"/>
      <c r="I11" s="187"/>
      <c r="J11" s="187"/>
      <c r="K11" s="188"/>
      <c r="L11" s="177"/>
      <c r="M11" s="173"/>
      <c r="N11" s="183" t="s">
        <v>94</v>
      </c>
      <c r="O11" s="175"/>
      <c r="P11" s="178"/>
    </row>
    <row r="12" spans="1:16" ht="24.75" customHeight="1" x14ac:dyDescent="0.25">
      <c r="A12" s="176"/>
      <c r="B12" s="189"/>
      <c r="C12" s="190"/>
      <c r="D12" s="190"/>
      <c r="E12" s="190"/>
      <c r="F12" s="190"/>
      <c r="G12" s="190"/>
      <c r="H12" s="190"/>
      <c r="I12" s="190"/>
      <c r="J12" s="190"/>
      <c r="K12" s="191"/>
      <c r="L12" s="177"/>
      <c r="M12" s="176"/>
      <c r="N12" s="177"/>
      <c r="O12" s="178"/>
      <c r="P12" s="178"/>
    </row>
    <row r="13" spans="1:16" ht="24.75" customHeight="1" x14ac:dyDescent="0.25">
      <c r="A13" s="176"/>
      <c r="B13" s="189"/>
      <c r="C13" s="190"/>
      <c r="D13" s="190"/>
      <c r="E13" s="190"/>
      <c r="F13" s="190"/>
      <c r="G13" s="190"/>
      <c r="H13" s="190"/>
      <c r="I13" s="190"/>
      <c r="J13" s="190"/>
      <c r="K13" s="191"/>
      <c r="L13" s="177"/>
      <c r="M13" s="176"/>
      <c r="N13" s="182" t="s">
        <v>93</v>
      </c>
      <c r="O13" s="178"/>
      <c r="P13" s="178"/>
    </row>
    <row r="14" spans="1:16" ht="24.75" customHeight="1" x14ac:dyDescent="0.25">
      <c r="A14" s="176"/>
      <c r="B14" s="189"/>
      <c r="C14" s="190"/>
      <c r="D14" s="190"/>
      <c r="E14" s="190"/>
      <c r="F14" s="190"/>
      <c r="G14" s="190"/>
      <c r="H14" s="190"/>
      <c r="I14" s="190"/>
      <c r="J14" s="190"/>
      <c r="K14" s="191"/>
      <c r="L14" s="177"/>
      <c r="M14" s="176"/>
      <c r="N14" s="182" t="s">
        <v>95</v>
      </c>
      <c r="O14" s="178"/>
      <c r="P14" s="178"/>
    </row>
    <row r="15" spans="1:16" ht="24.75" customHeight="1" x14ac:dyDescent="0.25">
      <c r="A15" s="176"/>
      <c r="B15" s="189"/>
      <c r="C15" s="190"/>
      <c r="D15" s="190"/>
      <c r="E15" s="190"/>
      <c r="F15" s="190"/>
      <c r="G15" s="190"/>
      <c r="H15" s="190"/>
      <c r="I15" s="190"/>
      <c r="J15" s="190"/>
      <c r="K15" s="191"/>
      <c r="L15" s="177"/>
      <c r="M15" s="176"/>
      <c r="N15" s="182" t="s">
        <v>96</v>
      </c>
      <c r="O15" s="178"/>
      <c r="P15" s="178"/>
    </row>
    <row r="16" spans="1:16" ht="24.75" customHeight="1" x14ac:dyDescent="0.25">
      <c r="A16" s="176"/>
      <c r="B16" s="189"/>
      <c r="C16" s="190"/>
      <c r="D16" s="190"/>
      <c r="E16" s="190"/>
      <c r="F16" s="190"/>
      <c r="G16" s="190"/>
      <c r="H16" s="190"/>
      <c r="I16" s="190"/>
      <c r="J16" s="190"/>
      <c r="K16" s="191"/>
      <c r="L16" s="177"/>
      <c r="M16" s="176"/>
      <c r="N16" s="182" t="s">
        <v>97</v>
      </c>
      <c r="O16" s="178"/>
      <c r="P16" s="178"/>
    </row>
    <row r="17" spans="1:16" ht="24.75" customHeight="1" x14ac:dyDescent="0.25">
      <c r="A17" s="176"/>
      <c r="B17" s="189"/>
      <c r="C17" s="190"/>
      <c r="D17" s="190"/>
      <c r="E17" s="190"/>
      <c r="F17" s="190"/>
      <c r="G17" s="190"/>
      <c r="H17" s="190"/>
      <c r="I17" s="190"/>
      <c r="J17" s="190"/>
      <c r="K17" s="191"/>
      <c r="L17" s="177"/>
      <c r="M17" s="176"/>
      <c r="N17" s="182" t="s">
        <v>98</v>
      </c>
      <c r="O17" s="178"/>
      <c r="P17" s="178"/>
    </row>
    <row r="18" spans="1:16" ht="24.75" customHeight="1" x14ac:dyDescent="0.25">
      <c r="A18" s="176"/>
      <c r="B18" s="189"/>
      <c r="C18" s="190"/>
      <c r="D18" s="190"/>
      <c r="E18" s="190"/>
      <c r="F18" s="190"/>
      <c r="G18" s="190"/>
      <c r="H18" s="190"/>
      <c r="I18" s="190"/>
      <c r="J18" s="190"/>
      <c r="K18" s="191"/>
      <c r="L18" s="177"/>
      <c r="M18" s="176"/>
      <c r="N18" s="182" t="s">
        <v>99</v>
      </c>
      <c r="O18" s="178"/>
      <c r="P18" s="178"/>
    </row>
    <row r="19" spans="1:16" ht="24.75" customHeight="1" x14ac:dyDescent="0.25">
      <c r="A19" s="176"/>
      <c r="B19" s="189"/>
      <c r="C19" s="190"/>
      <c r="D19" s="190"/>
      <c r="E19" s="190"/>
      <c r="F19" s="190"/>
      <c r="G19" s="190"/>
      <c r="H19" s="190"/>
      <c r="I19" s="190"/>
      <c r="J19" s="190"/>
      <c r="K19" s="191"/>
      <c r="L19" s="177"/>
      <c r="M19" s="176"/>
      <c r="N19" s="177"/>
      <c r="O19" s="178"/>
      <c r="P19" s="178"/>
    </row>
    <row r="20" spans="1:16" ht="24.75" customHeight="1" thickBot="1" x14ac:dyDescent="0.3">
      <c r="A20" s="176"/>
      <c r="B20" s="192"/>
      <c r="C20" s="193"/>
      <c r="D20" s="193"/>
      <c r="E20" s="193"/>
      <c r="F20" s="193"/>
      <c r="G20" s="193"/>
      <c r="H20" s="193"/>
      <c r="I20" s="193"/>
      <c r="J20" s="193"/>
      <c r="K20" s="194"/>
      <c r="L20" s="177"/>
      <c r="M20" s="179"/>
      <c r="N20" s="180"/>
      <c r="O20" s="181"/>
      <c r="P20" s="178"/>
    </row>
    <row r="21" spans="1:16" x14ac:dyDescent="0.25">
      <c r="A21" s="176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8"/>
    </row>
    <row r="22" spans="1:16" ht="15.75" thickBot="1" x14ac:dyDescent="0.3">
      <c r="A22" s="179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1"/>
    </row>
  </sheetData>
  <mergeCells count="1">
    <mergeCell ref="B11:K20"/>
  </mergeCells>
  <phoneticPr fontId="3" type="noConversion"/>
  <hyperlinks>
    <hyperlink ref="N13" location="Indicadores!A1" display="Resumen de indicadores" xr:uid="{8E1D7B51-38C8-4639-895F-F57760DB231C}"/>
    <hyperlink ref="N14" location="'Analisis de Sensibilida 1 - 10C'!A1" display="Analisis de Sensibilidad 1" xr:uid="{C18E53D8-E745-492D-B666-E24E210C06F5}"/>
    <hyperlink ref="N15" location="'Analisis Sensibilidad 20% 12C'!A1" display="Analisis de Sensibilidad 2" xr:uid="{A00E209E-1C11-493E-B170-C1D5044C8983}"/>
    <hyperlink ref="N16" location="'Analisis Sensibilidad 30% 13C'!A1" display="Analisis de Sensibilidad 3" xr:uid="{E430785F-69A4-4DDB-81A4-6D401975B76F}"/>
    <hyperlink ref="N17" location="'Analisis Sensibilidad 40% - 14C'!A1" display="Analisis de Sensibilidad 4" xr:uid="{286CF65A-2690-4D6A-AF1A-F17CA0F9B9A5}"/>
    <hyperlink ref="N18" location="'Analisis Sensibilidad 50% - 15C'!A1" display="Analisis de Sensibilidad 5" xr:uid="{BEF40886-5DD9-47AB-BD78-4F231BBAF634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AFBDA-4FA7-4E44-9B85-4E2277E87047}">
  <dimension ref="B1:H11"/>
  <sheetViews>
    <sheetView workbookViewId="0">
      <selection activeCell="L7" sqref="L7"/>
    </sheetView>
  </sheetViews>
  <sheetFormatPr baseColWidth="10" defaultRowHeight="15" x14ac:dyDescent="0.25"/>
  <cols>
    <col min="1" max="1" width="2.85546875" customWidth="1"/>
    <col min="2" max="2" width="11.42578125" style="95"/>
    <col min="3" max="3" width="13" style="95" customWidth="1"/>
  </cols>
  <sheetData>
    <row r="1" spans="2:8" ht="43.5" customHeight="1" thickBot="1" x14ac:dyDescent="0.4">
      <c r="B1" s="184" t="s">
        <v>104</v>
      </c>
      <c r="C1" s="184"/>
      <c r="D1" s="184"/>
      <c r="E1" s="184"/>
      <c r="F1" s="184"/>
    </row>
    <row r="2" spans="2:8" ht="15.75" thickTop="1" x14ac:dyDescent="0.25"/>
    <row r="3" spans="2:8" ht="15.75" thickBot="1" x14ac:dyDescent="0.3"/>
    <row r="4" spans="2:8" s="95" customFormat="1" ht="48" customHeight="1" thickBot="1" x14ac:dyDescent="0.3">
      <c r="B4" s="195" t="s">
        <v>78</v>
      </c>
      <c r="C4" s="196"/>
      <c r="D4" s="96" t="s">
        <v>64</v>
      </c>
      <c r="E4" s="96" t="s">
        <v>65</v>
      </c>
      <c r="F4" s="96" t="s">
        <v>66</v>
      </c>
      <c r="G4" s="96" t="s">
        <v>67</v>
      </c>
      <c r="H4" s="97" t="s">
        <v>68</v>
      </c>
    </row>
    <row r="5" spans="2:8" ht="39.75" customHeight="1" x14ac:dyDescent="0.25">
      <c r="B5" s="197" t="s">
        <v>75</v>
      </c>
      <c r="C5" s="198"/>
      <c r="D5" s="100">
        <f>+'Analisis de Sensibilida 1 - 10C'!C6</f>
        <v>550</v>
      </c>
      <c r="E5" s="101">
        <f>+'Analisis Sensibilidad 20% 12C'!C6</f>
        <v>647</v>
      </c>
      <c r="F5" s="101">
        <f>+'Analisis Sensibilidad 30% 13C'!C6</f>
        <v>700</v>
      </c>
      <c r="G5" s="101">
        <f>+'Analisis Sensibilidad 40% - 14C'!C6</f>
        <v>550</v>
      </c>
      <c r="H5" s="102">
        <f>+'Analisis Sensibilidad 50% - 15C'!C6</f>
        <v>800</v>
      </c>
    </row>
    <row r="6" spans="2:8" ht="41.25" customHeight="1" x14ac:dyDescent="0.25">
      <c r="B6" s="197" t="s">
        <v>73</v>
      </c>
      <c r="C6" s="198"/>
      <c r="D6" s="103">
        <f>+'Analisis de Sensibilida 1 - 10C'!C8</f>
        <v>699</v>
      </c>
      <c r="E6" s="104">
        <f>+'Analisis Sensibilidad 20% 12C'!C8</f>
        <v>871</v>
      </c>
      <c r="F6" s="104">
        <f>+'Analisis Sensibilidad 30% 13C'!C8</f>
        <v>944</v>
      </c>
      <c r="G6" s="104">
        <f>+'Analisis Sensibilidad 40% - 14C'!C8</f>
        <v>1096</v>
      </c>
      <c r="H6" s="105">
        <f>+'Analisis Sensibilidad 50% - 15C'!C8</f>
        <v>1086</v>
      </c>
    </row>
    <row r="7" spans="2:8" ht="45" customHeight="1" x14ac:dyDescent="0.25">
      <c r="B7" s="197" t="s">
        <v>105</v>
      </c>
      <c r="C7" s="198"/>
      <c r="D7" s="106">
        <f>+'Analisis de Sensibilida 1 - 10C'!C7</f>
        <v>19.750000000000004</v>
      </c>
      <c r="E7" s="107">
        <f>+'Analisis Sensibilidad 20% 12C'!C7</f>
        <v>21.02</v>
      </c>
      <c r="F7" s="107">
        <f>+'Analisis Sensibilidad 30% 13C'!C7</f>
        <v>21.450000000000003</v>
      </c>
      <c r="G7" s="107">
        <f>+'Analisis Sensibilidad 40% - 14C'!C7</f>
        <v>23.24</v>
      </c>
      <c r="H7" s="108">
        <f>+'Analisis Sensibilidad 50% - 15C'!C7</f>
        <v>22.3</v>
      </c>
    </row>
    <row r="8" spans="2:8" ht="60" customHeight="1" x14ac:dyDescent="0.25">
      <c r="B8" s="197" t="s">
        <v>71</v>
      </c>
      <c r="C8" s="198"/>
      <c r="D8" s="106">
        <f>+'Analisis de Sensibilida 1 - 10C'!K6</f>
        <v>100</v>
      </c>
      <c r="E8" s="107">
        <f>+'Analisis Sensibilidad 20% 12C'!K6</f>
        <v>100</v>
      </c>
      <c r="F8" s="107">
        <f>+'Analisis Sensibilidad 30% 13C'!K6</f>
        <v>100</v>
      </c>
      <c r="G8" s="107">
        <f>+'Analisis Sensibilidad 40% - 14C'!K6</f>
        <v>100</v>
      </c>
      <c r="H8" s="108">
        <f>+'Analisis Sensibilidad 50% - 15C'!K6</f>
        <v>100</v>
      </c>
    </row>
    <row r="9" spans="2:8" ht="75" customHeight="1" x14ac:dyDescent="0.25">
      <c r="B9" s="197" t="s">
        <v>72</v>
      </c>
      <c r="C9" s="198"/>
      <c r="D9" s="106">
        <f>+'Analisis de Sensibilida 1 - 10C'!K10</f>
        <v>5105.6571428571442</v>
      </c>
      <c r="E9" s="107">
        <f>+'Analisis Sensibilidad 20% 12C'!K10</f>
        <v>5943.4049999999997</v>
      </c>
      <c r="F9" s="107">
        <f>+'Analisis Sensibilidad 30% 13C'!K10</f>
        <v>5391.1000000000013</v>
      </c>
      <c r="G9" s="107">
        <f>+'Analisis Sensibilidad 40% - 14C'!K10</f>
        <v>8411.0208000000002</v>
      </c>
      <c r="H9" s="108">
        <f>+'Analisis Sensibilidad 50% - 15C'!K10</f>
        <v>7206.0857142857149</v>
      </c>
    </row>
    <row r="10" spans="2:8" ht="45.75" customHeight="1" x14ac:dyDescent="0.25">
      <c r="B10" s="197" t="s">
        <v>74</v>
      </c>
      <c r="C10" s="98" t="s">
        <v>76</v>
      </c>
      <c r="D10" s="106">
        <f>+'Analisis de Sensibilida 1 - 10C'!Q6</f>
        <v>0</v>
      </c>
      <c r="E10" s="107">
        <f>+'Analisis Sensibilidad 20% 12C'!R6</f>
        <v>0</v>
      </c>
      <c r="F10" s="107">
        <f>+'Analisis Sensibilidad 30% 13C'!Q6</f>
        <v>0.60142857142857142</v>
      </c>
      <c r="G10" s="107">
        <f>+'Analisis Sensibilidad 40% - 14C'!Q6</f>
        <v>0</v>
      </c>
      <c r="H10" s="108">
        <f>+'Analisis Sensibilidad 50% - 15C'!Q6</f>
        <v>0.38500000000000001</v>
      </c>
    </row>
    <row r="11" spans="2:8" ht="45.75" customHeight="1" thickBot="1" x14ac:dyDescent="0.3">
      <c r="B11" s="199"/>
      <c r="C11" s="99" t="s">
        <v>77</v>
      </c>
      <c r="D11" s="109" t="str">
        <f>+'Analisis de Sensibilida 1 - 10C'!Q7</f>
        <v>Abastecer</v>
      </c>
      <c r="E11" s="110">
        <f>+'Analisis Sensibilidad 20% 12C'!R7</f>
        <v>12</v>
      </c>
      <c r="F11" s="110" t="str">
        <f>+'Analisis Sensibilidad 30% 13C'!Q7</f>
        <v>Abastecer</v>
      </c>
      <c r="G11" s="110" t="str">
        <f>+'Analisis Sensibilidad 40% - 14C'!Q7</f>
        <v>Abastecer</v>
      </c>
      <c r="H11" s="111" t="str">
        <f>+'Analisis Sensibilidad 50% - 15C'!Q7</f>
        <v>Abastecer</v>
      </c>
    </row>
  </sheetData>
  <mergeCells count="7">
    <mergeCell ref="B4:C4"/>
    <mergeCell ref="B7:C7"/>
    <mergeCell ref="B8:C8"/>
    <mergeCell ref="B9:C9"/>
    <mergeCell ref="B10:B11"/>
    <mergeCell ref="B5:C5"/>
    <mergeCell ref="B6:C6"/>
  </mergeCells>
  <conditionalFormatting sqref="D8:H8">
    <cfRule type="iconSet" priority="2">
      <iconSet iconSet="3Symbols">
        <cfvo type="percent" val="0"/>
        <cfvo type="num" val="50"/>
        <cfvo type="num" val="80"/>
      </iconSet>
    </cfRule>
  </conditionalFormatting>
  <conditionalFormatting sqref="D10:H11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B3C75-7B2A-4E84-9A7A-66C6B638634A}">
  <dimension ref="B1:BC74"/>
  <sheetViews>
    <sheetView zoomScale="70" zoomScaleNormal="70" workbookViewId="0">
      <selection activeCell="B57" sqref="B57"/>
    </sheetView>
  </sheetViews>
  <sheetFormatPr baseColWidth="10" defaultColWidth="9.140625" defaultRowHeight="15" x14ac:dyDescent="0.25"/>
  <cols>
    <col min="1" max="1" width="5.140625" customWidth="1"/>
    <col min="2" max="2" width="24.7109375" customWidth="1"/>
    <col min="3" max="3" width="11.42578125" customWidth="1"/>
    <col min="4" max="4" width="9.7109375" customWidth="1"/>
    <col min="5" max="5" width="7.28515625" customWidth="1"/>
    <col min="6" max="6" width="19.28515625" customWidth="1"/>
    <col min="7" max="7" width="11.5703125" customWidth="1"/>
    <col min="8" max="8" width="9.85546875" customWidth="1"/>
    <col min="9" max="9" width="6.28515625" bestFit="1" customWidth="1"/>
    <col min="10" max="10" width="16.85546875" customWidth="1"/>
    <col min="11" max="11" width="11.42578125" customWidth="1"/>
    <col min="12" max="12" width="9.140625" customWidth="1"/>
    <col min="13" max="13" width="7.42578125" bestFit="1" customWidth="1"/>
    <col min="14" max="14" width="14.28515625" customWidth="1"/>
    <col min="15" max="15" width="16.7109375" customWidth="1"/>
    <col min="16" max="16" width="17.28515625" customWidth="1"/>
    <col min="17" max="17" width="16.42578125" customWidth="1"/>
    <col min="18" max="18" width="15.5703125" customWidth="1"/>
    <col min="19" max="19" width="12.85546875" customWidth="1"/>
    <col min="20" max="20" width="15.42578125" customWidth="1"/>
    <col min="21" max="21" width="12.42578125" customWidth="1"/>
    <col min="22" max="22" width="15.140625" customWidth="1"/>
    <col min="23" max="26" width="15.85546875" customWidth="1"/>
    <col min="27" max="27" width="7.42578125" customWidth="1"/>
    <col min="28" max="28" width="7.42578125" bestFit="1" customWidth="1"/>
    <col min="29" max="33" width="5.140625" customWidth="1"/>
    <col min="34" max="34" width="8.42578125" customWidth="1"/>
    <col min="35" max="35" width="35.42578125" customWidth="1"/>
    <col min="36" max="36" width="15.140625" customWidth="1"/>
    <col min="37" max="37" width="7.7109375" customWidth="1"/>
    <col min="38" max="38" width="3.7109375" customWidth="1"/>
    <col min="46" max="89" width="2.7109375" customWidth="1"/>
    <col min="90" max="134" width="4.85546875" customWidth="1"/>
  </cols>
  <sheetData>
    <row r="1" spans="2:55" s="1" customFormat="1" ht="42" customHeight="1" thickBot="1" x14ac:dyDescent="0.4">
      <c r="B1" s="184" t="s">
        <v>79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</row>
    <row r="2" spans="2:55" s="1" customFormat="1" ht="15.75" thickTop="1" x14ac:dyDescent="0.25">
      <c r="B2" s="1" t="s">
        <v>52</v>
      </c>
    </row>
    <row r="3" spans="2:55" ht="15.75" thickBot="1" x14ac:dyDescent="0.3"/>
    <row r="4" spans="2:55" ht="15.75" thickBot="1" x14ac:dyDescent="0.3">
      <c r="B4" s="18" t="s">
        <v>31</v>
      </c>
      <c r="C4" s="19" t="s">
        <v>32</v>
      </c>
      <c r="D4" s="20" t="s">
        <v>33</v>
      </c>
      <c r="F4" t="s">
        <v>36</v>
      </c>
      <c r="J4" s="200" t="s">
        <v>58</v>
      </c>
      <c r="K4" s="200"/>
      <c r="L4" s="200"/>
      <c r="N4" s="185" t="s">
        <v>62</v>
      </c>
      <c r="O4" s="185"/>
      <c r="P4" s="201"/>
      <c r="Q4" s="58" t="s">
        <v>15</v>
      </c>
      <c r="R4" s="58" t="s">
        <v>16</v>
      </c>
      <c r="S4" s="58" t="s">
        <v>17</v>
      </c>
      <c r="T4" s="58" t="s">
        <v>18</v>
      </c>
      <c r="U4" s="58" t="s">
        <v>19</v>
      </c>
      <c r="V4" s="160" t="s">
        <v>20</v>
      </c>
      <c r="W4" s="160" t="s">
        <v>21</v>
      </c>
      <c r="X4" s="160" t="s">
        <v>22</v>
      </c>
      <c r="Y4" s="160" t="s">
        <v>23</v>
      </c>
      <c r="Z4" s="160" t="s">
        <v>24</v>
      </c>
    </row>
    <row r="5" spans="2:55" ht="32.25" customHeight="1" x14ac:dyDescent="0.25">
      <c r="B5" s="13" t="s">
        <v>0</v>
      </c>
      <c r="C5" s="145">
        <v>10</v>
      </c>
      <c r="D5" s="15"/>
      <c r="F5" s="128" t="s">
        <v>31</v>
      </c>
      <c r="G5" s="128" t="s">
        <v>32</v>
      </c>
      <c r="H5" s="128" t="s">
        <v>33</v>
      </c>
      <c r="I5" s="185"/>
      <c r="J5" s="148" t="s">
        <v>31</v>
      </c>
      <c r="K5" s="155" t="s">
        <v>59</v>
      </c>
      <c r="L5" s="149"/>
      <c r="N5" s="202" t="s">
        <v>81</v>
      </c>
      <c r="O5" s="203"/>
      <c r="P5" s="158">
        <f>+SUM(Q5:Z5)</f>
        <v>699</v>
      </c>
      <c r="Q5" s="43">
        <f>+C46</f>
        <v>0</v>
      </c>
      <c r="R5" s="43">
        <f t="shared" ref="R5:Z5" si="0">+D46</f>
        <v>0</v>
      </c>
      <c r="S5" s="43">
        <f t="shared" si="0"/>
        <v>227</v>
      </c>
      <c r="T5" s="43">
        <f t="shared" si="0"/>
        <v>0</v>
      </c>
      <c r="U5" s="43">
        <f t="shared" si="0"/>
        <v>0</v>
      </c>
      <c r="V5" s="46">
        <f t="shared" si="0"/>
        <v>0</v>
      </c>
      <c r="W5" s="46">
        <f t="shared" si="0"/>
        <v>0</v>
      </c>
      <c r="X5" s="46">
        <f t="shared" si="0"/>
        <v>0</v>
      </c>
      <c r="Y5" s="46">
        <f t="shared" si="0"/>
        <v>0</v>
      </c>
      <c r="Z5" s="46">
        <f t="shared" si="0"/>
        <v>472</v>
      </c>
    </row>
    <row r="6" spans="2:55" ht="45.75" customHeight="1" thickBot="1" x14ac:dyDescent="0.3">
      <c r="B6" s="7" t="s">
        <v>86</v>
      </c>
      <c r="C6" s="146">
        <v>550</v>
      </c>
      <c r="D6" s="8" t="s">
        <v>35</v>
      </c>
      <c r="F6" s="153" t="s">
        <v>8</v>
      </c>
      <c r="G6" s="128">
        <f>(35/3)/60</f>
        <v>0.19444444444444445</v>
      </c>
      <c r="H6" s="128" t="s">
        <v>9</v>
      </c>
      <c r="I6" s="185"/>
      <c r="J6" s="86" t="s">
        <v>69</v>
      </c>
      <c r="K6" s="33">
        <f>+C5/SUM(N31:N40)*100</f>
        <v>100</v>
      </c>
      <c r="L6" s="88"/>
      <c r="N6" s="197" t="s">
        <v>70</v>
      </c>
      <c r="O6" s="204"/>
      <c r="P6" s="204"/>
      <c r="Q6" s="125">
        <f t="shared" ref="Q6:Z6" si="1">+Q5/$C$6</f>
        <v>0</v>
      </c>
      <c r="R6" s="125">
        <f t="shared" si="1"/>
        <v>0</v>
      </c>
      <c r="S6" s="125">
        <f t="shared" si="1"/>
        <v>0.41272727272727272</v>
      </c>
      <c r="T6" s="125">
        <f t="shared" si="1"/>
        <v>0</v>
      </c>
      <c r="U6" s="125">
        <f t="shared" si="1"/>
        <v>0</v>
      </c>
      <c r="V6" s="125">
        <f t="shared" si="1"/>
        <v>0</v>
      </c>
      <c r="W6" s="125">
        <f t="shared" si="1"/>
        <v>0</v>
      </c>
      <c r="X6" s="125">
        <f t="shared" si="1"/>
        <v>0</v>
      </c>
      <c r="Y6" s="125">
        <f t="shared" si="1"/>
        <v>0</v>
      </c>
      <c r="Z6" s="125">
        <f t="shared" si="1"/>
        <v>0.85818181818181816</v>
      </c>
      <c r="BB6" s="1"/>
      <c r="BC6" s="1"/>
    </row>
    <row r="7" spans="2:55" ht="39" customHeight="1" thickBot="1" x14ac:dyDescent="0.3">
      <c r="B7" s="7" t="s">
        <v>2</v>
      </c>
      <c r="C7" s="4">
        <f>SUMPRODUCT(C30:M40,C15:M25)</f>
        <v>19.750000000000004</v>
      </c>
      <c r="D7" s="8" t="s">
        <v>7</v>
      </c>
      <c r="F7" s="153" t="s">
        <v>10</v>
      </c>
      <c r="G7" s="128">
        <f>+G6*C5</f>
        <v>1.9444444444444444</v>
      </c>
      <c r="H7" s="128" t="s">
        <v>9</v>
      </c>
      <c r="I7" s="185"/>
      <c r="J7" s="82"/>
      <c r="K7" s="56"/>
      <c r="L7" s="56"/>
      <c r="N7" s="199" t="s">
        <v>82</v>
      </c>
      <c r="O7" s="206"/>
      <c r="P7" s="206"/>
      <c r="Q7" s="120" t="s">
        <v>91</v>
      </c>
      <c r="R7" s="159">
        <f>+COUNT(Q5:Z5)</f>
        <v>10</v>
      </c>
      <c r="S7" s="205" t="s">
        <v>92</v>
      </c>
      <c r="T7" s="205"/>
      <c r="U7" s="132">
        <f>+C10</f>
        <v>2</v>
      </c>
      <c r="V7" s="116"/>
      <c r="W7" s="116" t="s">
        <v>80</v>
      </c>
      <c r="X7" s="116"/>
      <c r="Y7" s="116"/>
      <c r="Z7" s="117"/>
      <c r="AA7" s="56"/>
      <c r="AB7" s="56"/>
    </row>
    <row r="8" spans="2:55" ht="45.75" customHeight="1" thickBot="1" x14ac:dyDescent="0.3">
      <c r="B8" s="7" t="s">
        <v>4</v>
      </c>
      <c r="C8" s="3">
        <f>SUM(R47:R56)</f>
        <v>699</v>
      </c>
      <c r="D8" s="8" t="s">
        <v>35</v>
      </c>
      <c r="J8" s="200" t="s">
        <v>60</v>
      </c>
      <c r="K8" s="200"/>
      <c r="L8" s="200"/>
    </row>
    <row r="9" spans="2:55" ht="30.75" thickBot="1" x14ac:dyDescent="0.3">
      <c r="B9" s="156" t="s">
        <v>89</v>
      </c>
      <c r="C9">
        <v>35</v>
      </c>
      <c r="D9" s="94" t="s">
        <v>63</v>
      </c>
      <c r="F9" s="128" t="s">
        <v>31</v>
      </c>
      <c r="G9" s="128" t="s">
        <v>32</v>
      </c>
      <c r="H9" s="128" t="s">
        <v>33</v>
      </c>
      <c r="J9" s="150" t="s">
        <v>31</v>
      </c>
      <c r="K9" s="151" t="s">
        <v>32</v>
      </c>
      <c r="L9" s="152" t="s">
        <v>33</v>
      </c>
      <c r="M9" s="133"/>
      <c r="N9" s="134"/>
    </row>
    <row r="10" spans="2:55" s="89" customFormat="1" ht="45.75" thickBot="1" x14ac:dyDescent="0.3">
      <c r="B10" s="140" t="s">
        <v>90</v>
      </c>
      <c r="C10" s="87">
        <f>ROUNDUP(C8/C6,0)</f>
        <v>2</v>
      </c>
      <c r="D10" s="88"/>
      <c r="F10" s="154" t="s">
        <v>54</v>
      </c>
      <c r="G10" s="154">
        <v>9048</v>
      </c>
      <c r="H10" s="154" t="s">
        <v>55</v>
      </c>
      <c r="J10" s="90" t="s">
        <v>61</v>
      </c>
      <c r="K10" s="33">
        <f>+(C7/C9)*G10</f>
        <v>5105.6571428571442</v>
      </c>
      <c r="L10" s="92" t="s">
        <v>55</v>
      </c>
      <c r="M10" s="135"/>
      <c r="N10" s="136"/>
    </row>
    <row r="12" spans="2:55" ht="15.75" thickBot="1" x14ac:dyDescent="0.3">
      <c r="B12" s="39" t="s">
        <v>39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2:55" ht="6" customHeight="1" thickTop="1" thickBot="1" x14ac:dyDescent="0.3"/>
    <row r="14" spans="2:55" ht="15.75" thickBot="1" x14ac:dyDescent="0.3">
      <c r="B14" s="34"/>
      <c r="C14" s="35" t="s">
        <v>14</v>
      </c>
      <c r="D14" s="35" t="s">
        <v>15</v>
      </c>
      <c r="E14" s="35" t="s">
        <v>16</v>
      </c>
      <c r="F14" s="35" t="s">
        <v>17</v>
      </c>
      <c r="G14" s="35" t="s">
        <v>18</v>
      </c>
      <c r="H14" s="35" t="s">
        <v>19</v>
      </c>
      <c r="I14" s="35" t="s">
        <v>20</v>
      </c>
      <c r="J14" s="35" t="s">
        <v>21</v>
      </c>
      <c r="K14" s="35" t="s">
        <v>22</v>
      </c>
      <c r="L14" s="35" t="s">
        <v>23</v>
      </c>
      <c r="M14" s="35" t="s">
        <v>24</v>
      </c>
      <c r="N14" s="36" t="s">
        <v>3</v>
      </c>
    </row>
    <row r="15" spans="2:55" x14ac:dyDescent="0.25">
      <c r="B15" s="37" t="s">
        <v>14</v>
      </c>
      <c r="C15" s="25">
        <v>0</v>
      </c>
      <c r="D15" s="26">
        <v>3.8</v>
      </c>
      <c r="E15" s="26">
        <v>4</v>
      </c>
      <c r="F15" s="26">
        <v>4.3</v>
      </c>
      <c r="G15" s="26">
        <v>4.4000000000000004</v>
      </c>
      <c r="H15" s="26">
        <v>4.5</v>
      </c>
      <c r="I15" s="26">
        <v>4.3</v>
      </c>
      <c r="J15" s="26">
        <v>4.5</v>
      </c>
      <c r="K15" s="26">
        <v>4.3</v>
      </c>
      <c r="L15" s="26">
        <v>4</v>
      </c>
      <c r="M15" s="26">
        <v>4.7</v>
      </c>
      <c r="N15" s="139"/>
    </row>
    <row r="16" spans="2:55" x14ac:dyDescent="0.25">
      <c r="B16" s="37" t="s">
        <v>15</v>
      </c>
      <c r="C16" s="28">
        <v>3.8</v>
      </c>
      <c r="D16" s="29">
        <v>0</v>
      </c>
      <c r="E16" s="29">
        <v>0.22</v>
      </c>
      <c r="F16" s="29">
        <v>0.5</v>
      </c>
      <c r="G16" s="29">
        <v>0.75</v>
      </c>
      <c r="H16" s="29">
        <v>1.2</v>
      </c>
      <c r="I16" s="29">
        <v>1.3</v>
      </c>
      <c r="J16" s="29">
        <v>0.75</v>
      </c>
      <c r="K16" s="29">
        <v>4</v>
      </c>
      <c r="L16" s="29">
        <v>1.3</v>
      </c>
      <c r="M16" s="29">
        <v>1.9</v>
      </c>
      <c r="N16" s="139">
        <v>84</v>
      </c>
    </row>
    <row r="17" spans="2:19" x14ac:dyDescent="0.25">
      <c r="B17" s="37" t="s">
        <v>16</v>
      </c>
      <c r="C17" s="28">
        <v>4</v>
      </c>
      <c r="D17" s="29">
        <v>0.22</v>
      </c>
      <c r="E17" s="29">
        <v>0</v>
      </c>
      <c r="F17" s="29">
        <v>0.23</v>
      </c>
      <c r="G17" s="29">
        <v>0.85</v>
      </c>
      <c r="H17" s="29">
        <v>1.2</v>
      </c>
      <c r="I17" s="29">
        <v>1.2</v>
      </c>
      <c r="J17" s="29">
        <v>1</v>
      </c>
      <c r="K17" s="29">
        <v>0.9</v>
      </c>
      <c r="L17" s="29">
        <v>1.2</v>
      </c>
      <c r="M17" s="29">
        <v>1.8</v>
      </c>
      <c r="N17" s="139">
        <v>81</v>
      </c>
    </row>
    <row r="18" spans="2:19" x14ac:dyDescent="0.25">
      <c r="B18" s="37" t="s">
        <v>17</v>
      </c>
      <c r="C18" s="28">
        <v>4.3</v>
      </c>
      <c r="D18" s="29">
        <v>0.5</v>
      </c>
      <c r="E18" s="29">
        <v>0.23</v>
      </c>
      <c r="F18" s="29">
        <v>0</v>
      </c>
      <c r="G18" s="29">
        <v>0.65</v>
      </c>
      <c r="H18" s="29">
        <v>1</v>
      </c>
      <c r="I18" s="29">
        <v>1.1000000000000001</v>
      </c>
      <c r="J18" s="29">
        <v>1.2</v>
      </c>
      <c r="K18" s="29">
        <v>0.65</v>
      </c>
      <c r="L18" s="29">
        <v>0.95</v>
      </c>
      <c r="M18" s="29">
        <v>1.5</v>
      </c>
      <c r="N18" s="139">
        <v>62</v>
      </c>
    </row>
    <row r="19" spans="2:19" x14ac:dyDescent="0.25">
      <c r="B19" s="37" t="s">
        <v>18</v>
      </c>
      <c r="C19" s="28">
        <v>4.4000000000000004</v>
      </c>
      <c r="D19" s="29">
        <v>0.75</v>
      </c>
      <c r="E19" s="29">
        <v>0.85</v>
      </c>
      <c r="F19" s="29">
        <v>0.65</v>
      </c>
      <c r="G19" s="29">
        <v>0</v>
      </c>
      <c r="H19" s="29">
        <v>0.5</v>
      </c>
      <c r="I19" s="29">
        <v>0.55000000000000004</v>
      </c>
      <c r="J19" s="29">
        <v>1.2</v>
      </c>
      <c r="K19" s="29">
        <v>0.75</v>
      </c>
      <c r="L19" s="29">
        <v>1</v>
      </c>
      <c r="M19" s="29">
        <v>1.1000000000000001</v>
      </c>
      <c r="N19" s="139">
        <v>55</v>
      </c>
    </row>
    <row r="20" spans="2:19" x14ac:dyDescent="0.25">
      <c r="B20" s="37" t="s">
        <v>19</v>
      </c>
      <c r="C20" s="28">
        <v>4.5</v>
      </c>
      <c r="D20" s="29">
        <v>1.2</v>
      </c>
      <c r="E20" s="29">
        <v>1.2</v>
      </c>
      <c r="F20" s="29">
        <v>1</v>
      </c>
      <c r="G20" s="29">
        <v>0.5</v>
      </c>
      <c r="H20" s="29">
        <v>0</v>
      </c>
      <c r="I20" s="29">
        <v>0.17</v>
      </c>
      <c r="J20" s="29">
        <v>1.3</v>
      </c>
      <c r="K20" s="29">
        <v>0.85</v>
      </c>
      <c r="L20" s="29">
        <v>1.1000000000000001</v>
      </c>
      <c r="M20" s="29">
        <v>0.75</v>
      </c>
      <c r="N20" s="139">
        <v>40</v>
      </c>
    </row>
    <row r="21" spans="2:19" x14ac:dyDescent="0.25">
      <c r="B21" s="37" t="s">
        <v>20</v>
      </c>
      <c r="C21" s="28">
        <v>4.3</v>
      </c>
      <c r="D21" s="29">
        <v>1.3</v>
      </c>
      <c r="E21" s="29">
        <v>1.2</v>
      </c>
      <c r="F21" s="29">
        <v>1.1000000000000001</v>
      </c>
      <c r="G21" s="29">
        <v>0.55000000000000004</v>
      </c>
      <c r="H21" s="29">
        <v>0.17</v>
      </c>
      <c r="I21" s="29">
        <v>0</v>
      </c>
      <c r="J21" s="29">
        <v>1.1000000000000001</v>
      </c>
      <c r="K21" s="29">
        <v>0.7</v>
      </c>
      <c r="L21" s="29">
        <v>1</v>
      </c>
      <c r="M21" s="29">
        <v>0.55000000000000004</v>
      </c>
      <c r="N21" s="139">
        <v>77</v>
      </c>
    </row>
    <row r="22" spans="2:19" x14ac:dyDescent="0.25">
      <c r="B22" s="37" t="s">
        <v>21</v>
      </c>
      <c r="C22" s="28">
        <v>4.5</v>
      </c>
      <c r="D22" s="29">
        <v>0.75</v>
      </c>
      <c r="E22" s="29">
        <v>1</v>
      </c>
      <c r="F22" s="29">
        <v>1.2</v>
      </c>
      <c r="G22" s="29">
        <v>1.2</v>
      </c>
      <c r="H22" s="29">
        <v>1.3</v>
      </c>
      <c r="I22" s="29">
        <v>1.1000000000000001</v>
      </c>
      <c r="J22" s="29">
        <v>0</v>
      </c>
      <c r="K22" s="29">
        <v>0.21</v>
      </c>
      <c r="L22" s="29">
        <v>0.5</v>
      </c>
      <c r="M22" s="29">
        <v>1.1000000000000001</v>
      </c>
      <c r="N22" s="139">
        <v>86</v>
      </c>
    </row>
    <row r="23" spans="2:19" x14ac:dyDescent="0.25">
      <c r="B23" s="37" t="s">
        <v>22</v>
      </c>
      <c r="C23" s="28">
        <v>4.3</v>
      </c>
      <c r="D23" s="29">
        <v>4</v>
      </c>
      <c r="E23" s="29">
        <v>0.9</v>
      </c>
      <c r="F23" s="29">
        <v>0.65</v>
      </c>
      <c r="G23" s="29">
        <v>0.75</v>
      </c>
      <c r="H23" s="29">
        <v>0.85</v>
      </c>
      <c r="I23" s="29">
        <v>0.7</v>
      </c>
      <c r="J23" s="29">
        <v>0.21</v>
      </c>
      <c r="K23" s="29">
        <v>0</v>
      </c>
      <c r="L23" s="29">
        <v>0.28999999999999998</v>
      </c>
      <c r="M23" s="29">
        <v>0.9</v>
      </c>
      <c r="N23" s="139">
        <v>70</v>
      </c>
    </row>
    <row r="24" spans="2:19" x14ac:dyDescent="0.25">
      <c r="B24" s="37" t="s">
        <v>23</v>
      </c>
      <c r="C24" s="28">
        <v>4</v>
      </c>
      <c r="D24" s="29">
        <v>1.3</v>
      </c>
      <c r="E24" s="29">
        <v>1.2</v>
      </c>
      <c r="F24" s="29">
        <v>0.95</v>
      </c>
      <c r="G24" s="29">
        <v>1</v>
      </c>
      <c r="H24" s="29">
        <v>1.1000000000000001</v>
      </c>
      <c r="I24" s="29">
        <v>1</v>
      </c>
      <c r="J24" s="29">
        <v>0.5</v>
      </c>
      <c r="K24" s="29">
        <v>0.28999999999999998</v>
      </c>
      <c r="L24" s="29">
        <v>0</v>
      </c>
      <c r="M24" s="29">
        <v>0.85</v>
      </c>
      <c r="N24" s="139">
        <v>75</v>
      </c>
    </row>
    <row r="25" spans="2:19" ht="15.75" thickBot="1" x14ac:dyDescent="0.3">
      <c r="B25" s="38" t="s">
        <v>24</v>
      </c>
      <c r="C25" s="31">
        <v>4.7</v>
      </c>
      <c r="D25" s="32">
        <v>1.9</v>
      </c>
      <c r="E25" s="32">
        <v>1.8</v>
      </c>
      <c r="F25" s="32">
        <v>1.5</v>
      </c>
      <c r="G25" s="32">
        <v>1.1000000000000001</v>
      </c>
      <c r="H25" s="32">
        <v>0.75</v>
      </c>
      <c r="I25" s="32">
        <v>0.55000000000000004</v>
      </c>
      <c r="J25" s="32">
        <v>1.1000000000000001</v>
      </c>
      <c r="K25" s="32">
        <v>0.9</v>
      </c>
      <c r="L25" s="32">
        <v>0.85</v>
      </c>
      <c r="M25" s="32">
        <v>0</v>
      </c>
      <c r="N25" s="139">
        <v>69</v>
      </c>
    </row>
    <row r="27" spans="2:19" ht="15.75" thickBot="1" x14ac:dyDescent="0.3">
      <c r="B27" s="39" t="s">
        <v>40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2:19" ht="6.75" customHeight="1" thickTop="1" thickBot="1" x14ac:dyDescent="0.3"/>
    <row r="29" spans="2:19" ht="15.75" thickBot="1" x14ac:dyDescent="0.3">
      <c r="B29" s="51"/>
      <c r="C29" s="52" t="s">
        <v>14</v>
      </c>
      <c r="D29" s="52" t="s">
        <v>15</v>
      </c>
      <c r="E29" s="52" t="s">
        <v>16</v>
      </c>
      <c r="F29" s="52" t="s">
        <v>17</v>
      </c>
      <c r="G29" s="52" t="s">
        <v>18</v>
      </c>
      <c r="H29" s="52" t="s">
        <v>19</v>
      </c>
      <c r="I29" s="52" t="s">
        <v>20</v>
      </c>
      <c r="J29" s="52" t="s">
        <v>21</v>
      </c>
      <c r="K29" s="52" t="s">
        <v>22</v>
      </c>
      <c r="L29" s="52" t="s">
        <v>23</v>
      </c>
      <c r="M29" s="52" t="s">
        <v>24</v>
      </c>
      <c r="N29" s="41"/>
      <c r="O29" s="41"/>
    </row>
    <row r="30" spans="2:19" x14ac:dyDescent="0.25">
      <c r="B30" s="54" t="s">
        <v>14</v>
      </c>
      <c r="C30" s="42">
        <v>1</v>
      </c>
      <c r="D30" s="43">
        <v>0</v>
      </c>
      <c r="E30" s="43">
        <v>1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1</v>
      </c>
      <c r="M30" s="43">
        <v>0</v>
      </c>
      <c r="N30" s="41">
        <f t="shared" ref="N30:N40" si="2">SUM(C30:M30)</f>
        <v>3</v>
      </c>
      <c r="O30" s="41"/>
    </row>
    <row r="31" spans="2:19" x14ac:dyDescent="0.25">
      <c r="B31" s="54" t="s">
        <v>15</v>
      </c>
      <c r="C31" s="45">
        <v>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1">
        <f t="shared" si="2"/>
        <v>1</v>
      </c>
      <c r="O31" s="41"/>
    </row>
    <row r="32" spans="2:19" x14ac:dyDescent="0.25">
      <c r="B32" s="54" t="s">
        <v>16</v>
      </c>
      <c r="C32" s="45">
        <v>0</v>
      </c>
      <c r="D32" s="46">
        <v>0</v>
      </c>
      <c r="E32" s="46">
        <v>0</v>
      </c>
      <c r="F32" s="46">
        <v>1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1">
        <f t="shared" si="2"/>
        <v>1</v>
      </c>
      <c r="O32" s="41"/>
    </row>
    <row r="33" spans="2:20" x14ac:dyDescent="0.25">
      <c r="B33" s="54" t="s">
        <v>17</v>
      </c>
      <c r="C33" s="45">
        <v>0</v>
      </c>
      <c r="D33" s="46">
        <v>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1">
        <f t="shared" si="2"/>
        <v>1</v>
      </c>
      <c r="O33" s="41"/>
    </row>
    <row r="34" spans="2:20" x14ac:dyDescent="0.25">
      <c r="B34" s="54" t="s">
        <v>18</v>
      </c>
      <c r="C34" s="45">
        <v>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1">
        <f t="shared" si="2"/>
        <v>1</v>
      </c>
      <c r="O34" s="41"/>
    </row>
    <row r="35" spans="2:20" x14ac:dyDescent="0.25">
      <c r="B35" s="54" t="s">
        <v>19</v>
      </c>
      <c r="C35" s="45">
        <v>0</v>
      </c>
      <c r="D35" s="46">
        <v>0</v>
      </c>
      <c r="E35" s="46">
        <v>0</v>
      </c>
      <c r="F35" s="46">
        <v>0</v>
      </c>
      <c r="G35" s="46">
        <v>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1">
        <f t="shared" si="2"/>
        <v>1</v>
      </c>
      <c r="O35" s="41"/>
    </row>
    <row r="36" spans="2:20" x14ac:dyDescent="0.25">
      <c r="B36" s="54" t="s">
        <v>20</v>
      </c>
      <c r="C36" s="45">
        <v>0</v>
      </c>
      <c r="D36" s="46">
        <v>0</v>
      </c>
      <c r="E36" s="46">
        <v>0</v>
      </c>
      <c r="F36" s="46">
        <v>0</v>
      </c>
      <c r="G36" s="46">
        <v>0</v>
      </c>
      <c r="H36" s="46">
        <v>1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1">
        <f t="shared" si="2"/>
        <v>1</v>
      </c>
      <c r="O36" s="41"/>
    </row>
    <row r="37" spans="2:20" x14ac:dyDescent="0.25">
      <c r="B37" s="54" t="s">
        <v>21</v>
      </c>
      <c r="C37" s="45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</v>
      </c>
      <c r="N37" s="41">
        <f t="shared" si="2"/>
        <v>1</v>
      </c>
      <c r="O37" s="41"/>
    </row>
    <row r="38" spans="2:20" x14ac:dyDescent="0.25">
      <c r="B38" s="54" t="s">
        <v>22</v>
      </c>
      <c r="C38" s="45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  <c r="K38" s="46">
        <v>0</v>
      </c>
      <c r="L38" s="46">
        <v>0</v>
      </c>
      <c r="M38" s="46">
        <v>0</v>
      </c>
      <c r="N38" s="41">
        <f t="shared" si="2"/>
        <v>1</v>
      </c>
      <c r="O38" s="41"/>
    </row>
    <row r="39" spans="2:20" x14ac:dyDescent="0.25">
      <c r="B39" s="54" t="s">
        <v>23</v>
      </c>
      <c r="C39" s="45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</v>
      </c>
      <c r="L39" s="46">
        <v>0</v>
      </c>
      <c r="M39" s="46">
        <v>0</v>
      </c>
      <c r="N39" s="41">
        <f t="shared" si="2"/>
        <v>1</v>
      </c>
      <c r="O39" s="41"/>
    </row>
    <row r="40" spans="2:20" x14ac:dyDescent="0.25">
      <c r="B40" s="54" t="s">
        <v>24</v>
      </c>
      <c r="C40" s="45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</v>
      </c>
      <c r="J40" s="46">
        <v>0</v>
      </c>
      <c r="K40" s="46">
        <v>0</v>
      </c>
      <c r="L40" s="46">
        <v>0</v>
      </c>
      <c r="M40" s="46">
        <v>0</v>
      </c>
      <c r="N40" s="41">
        <f t="shared" si="2"/>
        <v>1</v>
      </c>
      <c r="O40" s="41"/>
    </row>
    <row r="41" spans="2:20" x14ac:dyDescent="0.25">
      <c r="B41" s="41"/>
      <c r="C41" s="41">
        <f t="shared" ref="C41:M41" si="3">SUM(C30:C40)</f>
        <v>3</v>
      </c>
      <c r="D41" s="41">
        <f t="shared" si="3"/>
        <v>1</v>
      </c>
      <c r="E41" s="41">
        <f t="shared" si="3"/>
        <v>1</v>
      </c>
      <c r="F41" s="41">
        <f t="shared" si="3"/>
        <v>1</v>
      </c>
      <c r="G41" s="41">
        <f t="shared" si="3"/>
        <v>1</v>
      </c>
      <c r="H41" s="41">
        <f t="shared" si="3"/>
        <v>1</v>
      </c>
      <c r="I41" s="41">
        <f t="shared" si="3"/>
        <v>1</v>
      </c>
      <c r="J41" s="41">
        <f t="shared" si="3"/>
        <v>1</v>
      </c>
      <c r="K41" s="41">
        <f t="shared" si="3"/>
        <v>1</v>
      </c>
      <c r="L41" s="41">
        <f t="shared" si="3"/>
        <v>1</v>
      </c>
      <c r="M41" s="41">
        <f t="shared" si="3"/>
        <v>1</v>
      </c>
      <c r="N41" s="41"/>
      <c r="O41" s="41"/>
      <c r="P41" s="41"/>
      <c r="Q41" s="41"/>
      <c r="R41" s="41"/>
      <c r="S41" s="41"/>
      <c r="T41" s="41"/>
    </row>
    <row r="42" spans="2:20" x14ac:dyDescent="0.25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2:20" ht="15.75" thickBot="1" x14ac:dyDescent="0.3">
      <c r="B43" s="39" t="s">
        <v>41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</row>
    <row r="44" spans="2:20" ht="6" customHeight="1" thickTop="1" thickBot="1" x14ac:dyDescent="0.3"/>
    <row r="45" spans="2:20" s="41" customFormat="1" ht="67.5" customHeight="1" thickBot="1" x14ac:dyDescent="0.3">
      <c r="B45" s="57"/>
      <c r="C45" s="58" t="s">
        <v>14</v>
      </c>
      <c r="D45" s="58" t="s">
        <v>15</v>
      </c>
      <c r="E45" s="58" t="s">
        <v>16</v>
      </c>
      <c r="F45" s="58" t="s">
        <v>17</v>
      </c>
      <c r="G45" s="58" t="s">
        <v>18</v>
      </c>
      <c r="H45" s="58" t="s">
        <v>19</v>
      </c>
      <c r="I45" s="58" t="s">
        <v>20</v>
      </c>
      <c r="J45" s="58" t="s">
        <v>21</v>
      </c>
      <c r="K45" s="58" t="s">
        <v>22</v>
      </c>
      <c r="L45" s="58" t="s">
        <v>23</v>
      </c>
      <c r="M45" s="59" t="s">
        <v>24</v>
      </c>
      <c r="O45" s="67" t="s">
        <v>106</v>
      </c>
      <c r="P45" s="68" t="s">
        <v>107</v>
      </c>
      <c r="Q45" s="68" t="s">
        <v>108</v>
      </c>
      <c r="R45" s="69" t="s">
        <v>3</v>
      </c>
    </row>
    <row r="46" spans="2:20" x14ac:dyDescent="0.25">
      <c r="B46" s="60" t="s">
        <v>14</v>
      </c>
      <c r="C46" s="42">
        <v>0</v>
      </c>
      <c r="D46" s="43">
        <v>0</v>
      </c>
      <c r="E46" s="43">
        <v>227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472</v>
      </c>
      <c r="M46" s="44">
        <v>0</v>
      </c>
      <c r="O46" s="70">
        <f t="shared" ref="O46:O56" si="4">SUM(C46:M46)</f>
        <v>699</v>
      </c>
      <c r="P46" s="71">
        <f>C57</f>
        <v>0</v>
      </c>
      <c r="Q46" s="71">
        <f t="shared" ref="Q46:Q56" si="5">P46-O46</f>
        <v>-699</v>
      </c>
      <c r="R46" s="72"/>
    </row>
    <row r="47" spans="2:20" x14ac:dyDescent="0.25">
      <c r="B47" s="60" t="s">
        <v>15</v>
      </c>
      <c r="C47" s="45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7">
        <v>0</v>
      </c>
      <c r="O47" s="28">
        <f t="shared" si="4"/>
        <v>0</v>
      </c>
      <c r="P47" s="29">
        <f>D57</f>
        <v>84</v>
      </c>
      <c r="Q47" s="29">
        <f t="shared" si="5"/>
        <v>84</v>
      </c>
      <c r="R47" s="30">
        <f t="shared" ref="R47:R56" si="6">N16</f>
        <v>84</v>
      </c>
    </row>
    <row r="48" spans="2:20" x14ac:dyDescent="0.25">
      <c r="B48" s="60" t="s">
        <v>16</v>
      </c>
      <c r="C48" s="45">
        <v>0</v>
      </c>
      <c r="D48" s="46">
        <v>0</v>
      </c>
      <c r="E48" s="46">
        <v>0</v>
      </c>
      <c r="F48" s="46">
        <v>146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7">
        <v>0</v>
      </c>
      <c r="O48" s="28">
        <f t="shared" si="4"/>
        <v>146</v>
      </c>
      <c r="P48" s="29">
        <f>E57</f>
        <v>227</v>
      </c>
      <c r="Q48" s="29">
        <f t="shared" si="5"/>
        <v>81</v>
      </c>
      <c r="R48" s="30">
        <f t="shared" si="6"/>
        <v>81</v>
      </c>
    </row>
    <row r="49" spans="2:18" x14ac:dyDescent="0.25">
      <c r="B49" s="60" t="s">
        <v>17</v>
      </c>
      <c r="C49" s="45">
        <v>0</v>
      </c>
      <c r="D49" s="46">
        <v>84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7">
        <v>0</v>
      </c>
      <c r="O49" s="28">
        <f t="shared" si="4"/>
        <v>84</v>
      </c>
      <c r="P49" s="29">
        <f>F57</f>
        <v>146</v>
      </c>
      <c r="Q49" s="29">
        <f t="shared" si="5"/>
        <v>62</v>
      </c>
      <c r="R49" s="30">
        <f t="shared" si="6"/>
        <v>62</v>
      </c>
    </row>
    <row r="50" spans="2:18" x14ac:dyDescent="0.25">
      <c r="B50" s="60" t="s">
        <v>18</v>
      </c>
      <c r="C50" s="45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7">
        <v>0</v>
      </c>
      <c r="O50" s="28">
        <f t="shared" si="4"/>
        <v>0</v>
      </c>
      <c r="P50" s="29">
        <f>G57</f>
        <v>55</v>
      </c>
      <c r="Q50" s="29">
        <f t="shared" si="5"/>
        <v>55</v>
      </c>
      <c r="R50" s="30">
        <f t="shared" si="6"/>
        <v>55</v>
      </c>
    </row>
    <row r="51" spans="2:18" x14ac:dyDescent="0.25">
      <c r="B51" s="60" t="s">
        <v>19</v>
      </c>
      <c r="C51" s="45">
        <v>0</v>
      </c>
      <c r="D51" s="46">
        <v>0</v>
      </c>
      <c r="E51" s="46">
        <v>0</v>
      </c>
      <c r="F51" s="46">
        <v>0</v>
      </c>
      <c r="G51" s="46">
        <v>55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7">
        <v>0</v>
      </c>
      <c r="O51" s="28">
        <f t="shared" si="4"/>
        <v>55</v>
      </c>
      <c r="P51" s="29">
        <f>H57</f>
        <v>95</v>
      </c>
      <c r="Q51" s="29">
        <f t="shared" si="5"/>
        <v>40</v>
      </c>
      <c r="R51" s="30">
        <f t="shared" si="6"/>
        <v>40</v>
      </c>
    </row>
    <row r="52" spans="2:18" x14ac:dyDescent="0.25">
      <c r="B52" s="60" t="s">
        <v>20</v>
      </c>
      <c r="C52" s="45">
        <v>0</v>
      </c>
      <c r="D52" s="46">
        <v>0</v>
      </c>
      <c r="E52" s="46">
        <v>0</v>
      </c>
      <c r="F52" s="46">
        <v>0</v>
      </c>
      <c r="G52" s="46">
        <v>0</v>
      </c>
      <c r="H52" s="46">
        <v>95</v>
      </c>
      <c r="I52" s="46">
        <v>0</v>
      </c>
      <c r="J52" s="46">
        <v>0</v>
      </c>
      <c r="K52" s="46">
        <v>0</v>
      </c>
      <c r="L52" s="46">
        <v>0</v>
      </c>
      <c r="M52" s="47">
        <v>0</v>
      </c>
      <c r="O52" s="28">
        <f t="shared" si="4"/>
        <v>95</v>
      </c>
      <c r="P52" s="29">
        <f>I57</f>
        <v>172</v>
      </c>
      <c r="Q52" s="29">
        <f t="shared" si="5"/>
        <v>77</v>
      </c>
      <c r="R52" s="30">
        <f t="shared" si="6"/>
        <v>77</v>
      </c>
    </row>
    <row r="53" spans="2:18" x14ac:dyDescent="0.25">
      <c r="B53" s="60" t="s">
        <v>21</v>
      </c>
      <c r="C53" s="45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7">
        <v>241</v>
      </c>
      <c r="O53" s="28">
        <f t="shared" si="4"/>
        <v>241</v>
      </c>
      <c r="P53" s="29">
        <f>J57</f>
        <v>327</v>
      </c>
      <c r="Q53" s="29">
        <f t="shared" si="5"/>
        <v>86</v>
      </c>
      <c r="R53" s="30">
        <f t="shared" si="6"/>
        <v>86</v>
      </c>
    </row>
    <row r="54" spans="2:18" x14ac:dyDescent="0.25">
      <c r="B54" s="60" t="s">
        <v>22</v>
      </c>
      <c r="C54" s="45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327</v>
      </c>
      <c r="K54" s="46">
        <v>0</v>
      </c>
      <c r="L54" s="46">
        <v>0</v>
      </c>
      <c r="M54" s="47">
        <v>0</v>
      </c>
      <c r="O54" s="28">
        <f t="shared" si="4"/>
        <v>327</v>
      </c>
      <c r="P54" s="29">
        <f>K57</f>
        <v>397</v>
      </c>
      <c r="Q54" s="29">
        <f t="shared" si="5"/>
        <v>70</v>
      </c>
      <c r="R54" s="30">
        <f t="shared" si="6"/>
        <v>70</v>
      </c>
    </row>
    <row r="55" spans="2:18" x14ac:dyDescent="0.25">
      <c r="B55" s="60" t="s">
        <v>23</v>
      </c>
      <c r="C55" s="45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397</v>
      </c>
      <c r="L55" s="46">
        <v>0</v>
      </c>
      <c r="M55" s="47">
        <v>0</v>
      </c>
      <c r="O55" s="28">
        <f t="shared" si="4"/>
        <v>397</v>
      </c>
      <c r="P55" s="29">
        <f>L57</f>
        <v>472</v>
      </c>
      <c r="Q55" s="29">
        <f t="shared" si="5"/>
        <v>75</v>
      </c>
      <c r="R55" s="30">
        <f t="shared" si="6"/>
        <v>75</v>
      </c>
    </row>
    <row r="56" spans="2:18" ht="15.75" thickBot="1" x14ac:dyDescent="0.3">
      <c r="B56" s="61" t="s">
        <v>24</v>
      </c>
      <c r="C56" s="48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172</v>
      </c>
      <c r="J56" s="49">
        <v>0</v>
      </c>
      <c r="K56" s="49">
        <v>0</v>
      </c>
      <c r="L56" s="49">
        <v>0</v>
      </c>
      <c r="M56" s="50">
        <v>0</v>
      </c>
      <c r="O56" s="28">
        <f t="shared" si="4"/>
        <v>172</v>
      </c>
      <c r="P56" s="29">
        <f>M57</f>
        <v>241</v>
      </c>
      <c r="Q56" s="29">
        <f t="shared" si="5"/>
        <v>69</v>
      </c>
      <c r="R56" s="30">
        <f t="shared" si="6"/>
        <v>69</v>
      </c>
    </row>
    <row r="57" spans="2:18" ht="30" x14ac:dyDescent="0.25">
      <c r="B57" s="2" t="str">
        <f>+O45</f>
        <v>Unidades disponibles en vehículos</v>
      </c>
      <c r="C57">
        <f t="shared" ref="C57:M57" si="7">SUM(C46:C56)</f>
        <v>0</v>
      </c>
      <c r="D57">
        <f t="shared" si="7"/>
        <v>84</v>
      </c>
      <c r="E57">
        <f t="shared" si="7"/>
        <v>227</v>
      </c>
      <c r="F57">
        <f t="shared" si="7"/>
        <v>146</v>
      </c>
      <c r="G57">
        <f t="shared" si="7"/>
        <v>55</v>
      </c>
      <c r="H57">
        <f t="shared" si="7"/>
        <v>95</v>
      </c>
      <c r="I57">
        <f t="shared" si="7"/>
        <v>172</v>
      </c>
      <c r="J57">
        <f t="shared" si="7"/>
        <v>327</v>
      </c>
      <c r="K57">
        <f t="shared" si="7"/>
        <v>397</v>
      </c>
      <c r="L57">
        <f t="shared" si="7"/>
        <v>472</v>
      </c>
      <c r="M57">
        <f t="shared" si="7"/>
        <v>241</v>
      </c>
    </row>
    <row r="61" spans="2:18" ht="15.75" thickBot="1" x14ac:dyDescent="0.3">
      <c r="B61" s="39" t="s">
        <v>42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</row>
    <row r="62" spans="2:18" ht="6" customHeight="1" thickTop="1" thickBot="1" x14ac:dyDescent="0.3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spans="2:18" ht="15.75" thickBot="1" x14ac:dyDescent="0.3">
      <c r="B63" s="62"/>
      <c r="C63" s="63" t="s">
        <v>14</v>
      </c>
      <c r="D63" s="63" t="s">
        <v>15</v>
      </c>
      <c r="E63" s="63" t="s">
        <v>16</v>
      </c>
      <c r="F63" s="63" t="s">
        <v>17</v>
      </c>
      <c r="G63" s="63" t="s">
        <v>18</v>
      </c>
      <c r="H63" s="63" t="s">
        <v>19</v>
      </c>
      <c r="I63" s="63" t="s">
        <v>20</v>
      </c>
      <c r="J63" s="63" t="s">
        <v>21</v>
      </c>
      <c r="K63" s="63" t="s">
        <v>22</v>
      </c>
      <c r="L63" s="63" t="s">
        <v>23</v>
      </c>
      <c r="M63" s="64" t="s">
        <v>24</v>
      </c>
    </row>
    <row r="64" spans="2:18" x14ac:dyDescent="0.25">
      <c r="B64" s="65" t="s">
        <v>14</v>
      </c>
      <c r="C64" s="5">
        <f t="shared" ref="C64:M64" si="8">C46-$C$6*C30</f>
        <v>-550</v>
      </c>
      <c r="D64" s="10">
        <f t="shared" si="8"/>
        <v>0</v>
      </c>
      <c r="E64" s="10">
        <f t="shared" si="8"/>
        <v>-323</v>
      </c>
      <c r="F64" s="10">
        <f t="shared" si="8"/>
        <v>0</v>
      </c>
      <c r="G64" s="10">
        <f t="shared" si="8"/>
        <v>0</v>
      </c>
      <c r="H64" s="10">
        <f t="shared" si="8"/>
        <v>0</v>
      </c>
      <c r="I64" s="10">
        <f t="shared" si="8"/>
        <v>0</v>
      </c>
      <c r="J64" s="10">
        <f t="shared" si="8"/>
        <v>0</v>
      </c>
      <c r="K64" s="10">
        <f t="shared" si="8"/>
        <v>0</v>
      </c>
      <c r="L64" s="10">
        <f t="shared" si="8"/>
        <v>-78</v>
      </c>
      <c r="M64" s="6">
        <f t="shared" si="8"/>
        <v>0</v>
      </c>
    </row>
    <row r="65" spans="2:13" x14ac:dyDescent="0.25">
      <c r="B65" s="65" t="s">
        <v>15</v>
      </c>
      <c r="C65" s="7">
        <f t="shared" ref="C65:M65" si="9">C47-$C$6*C31</f>
        <v>-550</v>
      </c>
      <c r="D65" s="3">
        <f t="shared" si="9"/>
        <v>0</v>
      </c>
      <c r="E65" s="3">
        <f t="shared" si="9"/>
        <v>0</v>
      </c>
      <c r="F65" s="3">
        <f t="shared" si="9"/>
        <v>0</v>
      </c>
      <c r="G65" s="3">
        <f t="shared" si="9"/>
        <v>0</v>
      </c>
      <c r="H65" s="3">
        <f t="shared" si="9"/>
        <v>0</v>
      </c>
      <c r="I65" s="3">
        <f t="shared" si="9"/>
        <v>0</v>
      </c>
      <c r="J65" s="3">
        <f t="shared" si="9"/>
        <v>0</v>
      </c>
      <c r="K65" s="3">
        <f t="shared" si="9"/>
        <v>0</v>
      </c>
      <c r="L65" s="3">
        <f t="shared" si="9"/>
        <v>0</v>
      </c>
      <c r="M65" s="8">
        <f t="shared" si="9"/>
        <v>0</v>
      </c>
    </row>
    <row r="66" spans="2:13" x14ac:dyDescent="0.25">
      <c r="B66" s="65" t="s">
        <v>16</v>
      </c>
      <c r="C66" s="7">
        <f t="shared" ref="C66:M66" si="10">C48-$C$6*C32</f>
        <v>0</v>
      </c>
      <c r="D66" s="3">
        <f t="shared" si="10"/>
        <v>0</v>
      </c>
      <c r="E66" s="3">
        <f t="shared" si="10"/>
        <v>0</v>
      </c>
      <c r="F66" s="3">
        <f t="shared" si="10"/>
        <v>-404</v>
      </c>
      <c r="G66" s="3">
        <f t="shared" si="10"/>
        <v>0</v>
      </c>
      <c r="H66" s="3">
        <f t="shared" si="10"/>
        <v>0</v>
      </c>
      <c r="I66" s="3">
        <f t="shared" si="10"/>
        <v>0</v>
      </c>
      <c r="J66" s="3">
        <f t="shared" si="10"/>
        <v>0</v>
      </c>
      <c r="K66" s="3">
        <f t="shared" si="10"/>
        <v>0</v>
      </c>
      <c r="L66" s="3">
        <f t="shared" si="10"/>
        <v>0</v>
      </c>
      <c r="M66" s="8">
        <f t="shared" si="10"/>
        <v>0</v>
      </c>
    </row>
    <row r="67" spans="2:13" x14ac:dyDescent="0.25">
      <c r="B67" s="65" t="s">
        <v>17</v>
      </c>
      <c r="C67" s="7">
        <f t="shared" ref="C67:M67" si="11">C49-$C$6*C33</f>
        <v>0</v>
      </c>
      <c r="D67" s="3">
        <f t="shared" si="11"/>
        <v>-466</v>
      </c>
      <c r="E67" s="3">
        <f t="shared" si="11"/>
        <v>0</v>
      </c>
      <c r="F67" s="3">
        <f t="shared" si="11"/>
        <v>0</v>
      </c>
      <c r="G67" s="3">
        <f t="shared" si="11"/>
        <v>0</v>
      </c>
      <c r="H67" s="3">
        <f t="shared" si="11"/>
        <v>0</v>
      </c>
      <c r="I67" s="3">
        <f t="shared" si="11"/>
        <v>0</v>
      </c>
      <c r="J67" s="3">
        <f t="shared" si="11"/>
        <v>0</v>
      </c>
      <c r="K67" s="3">
        <f t="shared" si="11"/>
        <v>0</v>
      </c>
      <c r="L67" s="3">
        <f t="shared" si="11"/>
        <v>0</v>
      </c>
      <c r="M67" s="8">
        <f t="shared" si="11"/>
        <v>0</v>
      </c>
    </row>
    <row r="68" spans="2:13" x14ac:dyDescent="0.25">
      <c r="B68" s="65" t="s">
        <v>18</v>
      </c>
      <c r="C68" s="7">
        <f t="shared" ref="C68:M68" si="12">C50-$C$6*C34</f>
        <v>-550</v>
      </c>
      <c r="D68" s="3">
        <f t="shared" si="12"/>
        <v>0</v>
      </c>
      <c r="E68" s="3">
        <f t="shared" si="12"/>
        <v>0</v>
      </c>
      <c r="F68" s="3">
        <f t="shared" si="12"/>
        <v>0</v>
      </c>
      <c r="G68" s="3">
        <f t="shared" si="12"/>
        <v>0</v>
      </c>
      <c r="H68" s="3">
        <f t="shared" si="12"/>
        <v>0</v>
      </c>
      <c r="I68" s="3">
        <f t="shared" si="12"/>
        <v>0</v>
      </c>
      <c r="J68" s="3">
        <f t="shared" si="12"/>
        <v>0</v>
      </c>
      <c r="K68" s="3">
        <f t="shared" si="12"/>
        <v>0</v>
      </c>
      <c r="L68" s="3">
        <f t="shared" si="12"/>
        <v>0</v>
      </c>
      <c r="M68" s="8">
        <f t="shared" si="12"/>
        <v>0</v>
      </c>
    </row>
    <row r="69" spans="2:13" x14ac:dyDescent="0.25">
      <c r="B69" s="65" t="s">
        <v>19</v>
      </c>
      <c r="C69" s="7">
        <f t="shared" ref="C69:M69" si="13">C51-$C$6*C35</f>
        <v>0</v>
      </c>
      <c r="D69" s="3">
        <f t="shared" si="13"/>
        <v>0</v>
      </c>
      <c r="E69" s="3">
        <f t="shared" si="13"/>
        <v>0</v>
      </c>
      <c r="F69" s="3">
        <f t="shared" si="13"/>
        <v>0</v>
      </c>
      <c r="G69" s="3">
        <f t="shared" si="13"/>
        <v>-495</v>
      </c>
      <c r="H69" s="3">
        <f t="shared" si="13"/>
        <v>0</v>
      </c>
      <c r="I69" s="3">
        <f t="shared" si="13"/>
        <v>0</v>
      </c>
      <c r="J69" s="3">
        <f t="shared" si="13"/>
        <v>0</v>
      </c>
      <c r="K69" s="3">
        <f t="shared" si="13"/>
        <v>0</v>
      </c>
      <c r="L69" s="3">
        <f t="shared" si="13"/>
        <v>0</v>
      </c>
      <c r="M69" s="8">
        <f t="shared" si="13"/>
        <v>0</v>
      </c>
    </row>
    <row r="70" spans="2:13" x14ac:dyDescent="0.25">
      <c r="B70" s="65" t="s">
        <v>20</v>
      </c>
      <c r="C70" s="7">
        <f t="shared" ref="C70:M70" si="14">C52-$C$6*C36</f>
        <v>0</v>
      </c>
      <c r="D70" s="3">
        <f t="shared" si="14"/>
        <v>0</v>
      </c>
      <c r="E70" s="3">
        <f t="shared" si="14"/>
        <v>0</v>
      </c>
      <c r="F70" s="3">
        <f t="shared" si="14"/>
        <v>0</v>
      </c>
      <c r="G70" s="3">
        <f t="shared" si="14"/>
        <v>0</v>
      </c>
      <c r="H70" s="3">
        <f t="shared" si="14"/>
        <v>-455</v>
      </c>
      <c r="I70" s="3">
        <f t="shared" si="14"/>
        <v>0</v>
      </c>
      <c r="J70" s="3">
        <f t="shared" si="14"/>
        <v>0</v>
      </c>
      <c r="K70" s="3">
        <f t="shared" si="14"/>
        <v>0</v>
      </c>
      <c r="L70" s="3">
        <f t="shared" si="14"/>
        <v>0</v>
      </c>
      <c r="M70" s="8">
        <f t="shared" si="14"/>
        <v>0</v>
      </c>
    </row>
    <row r="71" spans="2:13" x14ac:dyDescent="0.25">
      <c r="B71" s="65" t="s">
        <v>21</v>
      </c>
      <c r="C71" s="7">
        <f t="shared" ref="C71:M71" si="15">C53-$C$6*C37</f>
        <v>0</v>
      </c>
      <c r="D71" s="3">
        <f t="shared" si="15"/>
        <v>0</v>
      </c>
      <c r="E71" s="3">
        <f t="shared" si="15"/>
        <v>0</v>
      </c>
      <c r="F71" s="3">
        <f t="shared" si="15"/>
        <v>0</v>
      </c>
      <c r="G71" s="3">
        <f t="shared" si="15"/>
        <v>0</v>
      </c>
      <c r="H71" s="3">
        <f t="shared" si="15"/>
        <v>0</v>
      </c>
      <c r="I71" s="3">
        <f t="shared" si="15"/>
        <v>0</v>
      </c>
      <c r="J71" s="3">
        <f t="shared" si="15"/>
        <v>0</v>
      </c>
      <c r="K71" s="3">
        <f t="shared" si="15"/>
        <v>0</v>
      </c>
      <c r="L71" s="3">
        <f t="shared" si="15"/>
        <v>0</v>
      </c>
      <c r="M71" s="8">
        <f t="shared" si="15"/>
        <v>-309</v>
      </c>
    </row>
    <row r="72" spans="2:13" x14ac:dyDescent="0.25">
      <c r="B72" s="65" t="s">
        <v>22</v>
      </c>
      <c r="C72" s="7">
        <f t="shared" ref="C72:M72" si="16">C54-$C$6*C38</f>
        <v>0</v>
      </c>
      <c r="D72" s="3">
        <f t="shared" si="16"/>
        <v>0</v>
      </c>
      <c r="E72" s="3">
        <f t="shared" si="16"/>
        <v>0</v>
      </c>
      <c r="F72" s="3">
        <f t="shared" si="16"/>
        <v>0</v>
      </c>
      <c r="G72" s="3">
        <f t="shared" si="16"/>
        <v>0</v>
      </c>
      <c r="H72" s="3">
        <f t="shared" si="16"/>
        <v>0</v>
      </c>
      <c r="I72" s="3">
        <f t="shared" si="16"/>
        <v>0</v>
      </c>
      <c r="J72" s="3">
        <f t="shared" si="16"/>
        <v>-223</v>
      </c>
      <c r="K72" s="3">
        <f t="shared" si="16"/>
        <v>0</v>
      </c>
      <c r="L72" s="3">
        <f t="shared" si="16"/>
        <v>0</v>
      </c>
      <c r="M72" s="8">
        <f t="shared" si="16"/>
        <v>0</v>
      </c>
    </row>
    <row r="73" spans="2:13" x14ac:dyDescent="0.25">
      <c r="B73" s="65" t="s">
        <v>23</v>
      </c>
      <c r="C73" s="7">
        <f t="shared" ref="C73:M73" si="17">C55-$C$6*C39</f>
        <v>0</v>
      </c>
      <c r="D73" s="3">
        <f t="shared" si="17"/>
        <v>0</v>
      </c>
      <c r="E73" s="3">
        <f t="shared" si="17"/>
        <v>0</v>
      </c>
      <c r="F73" s="3">
        <f t="shared" si="17"/>
        <v>0</v>
      </c>
      <c r="G73" s="3">
        <f t="shared" si="17"/>
        <v>0</v>
      </c>
      <c r="H73" s="3">
        <f t="shared" si="17"/>
        <v>0</v>
      </c>
      <c r="I73" s="3">
        <f t="shared" si="17"/>
        <v>0</v>
      </c>
      <c r="J73" s="3">
        <f t="shared" si="17"/>
        <v>0</v>
      </c>
      <c r="K73" s="3">
        <f t="shared" si="17"/>
        <v>-153</v>
      </c>
      <c r="L73" s="3">
        <f t="shared" si="17"/>
        <v>0</v>
      </c>
      <c r="M73" s="8">
        <f t="shared" si="17"/>
        <v>0</v>
      </c>
    </row>
    <row r="74" spans="2:13" ht="15.75" thickBot="1" x14ac:dyDescent="0.3">
      <c r="B74" s="66" t="s">
        <v>24</v>
      </c>
      <c r="C74" s="24">
        <f t="shared" ref="C74:M74" si="18">C56-$C$6*C40</f>
        <v>0</v>
      </c>
      <c r="D74" s="21">
        <f t="shared" si="18"/>
        <v>0</v>
      </c>
      <c r="E74" s="21">
        <f t="shared" si="18"/>
        <v>0</v>
      </c>
      <c r="F74" s="21">
        <f t="shared" si="18"/>
        <v>0</v>
      </c>
      <c r="G74" s="21">
        <f t="shared" si="18"/>
        <v>0</v>
      </c>
      <c r="H74" s="21">
        <f t="shared" si="18"/>
        <v>0</v>
      </c>
      <c r="I74" s="21">
        <f t="shared" si="18"/>
        <v>-378</v>
      </c>
      <c r="J74" s="21">
        <f t="shared" si="18"/>
        <v>0</v>
      </c>
      <c r="K74" s="21">
        <f t="shared" si="18"/>
        <v>0</v>
      </c>
      <c r="L74" s="21">
        <f t="shared" si="18"/>
        <v>0</v>
      </c>
      <c r="M74" s="12">
        <f t="shared" si="18"/>
        <v>0</v>
      </c>
    </row>
  </sheetData>
  <mergeCells count="8">
    <mergeCell ref="S7:T7"/>
    <mergeCell ref="I5:I7"/>
    <mergeCell ref="N7:P7"/>
    <mergeCell ref="J4:L4"/>
    <mergeCell ref="J8:L8"/>
    <mergeCell ref="N4:P4"/>
    <mergeCell ref="N5:O5"/>
    <mergeCell ref="N6:P6"/>
  </mergeCells>
  <conditionalFormatting sqref="C30:M40">
    <cfRule type="dataBar" priority="1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{EAAC63C8-784C-4AF5-AA09-176CD362628F}</x14:id>
        </ext>
      </extLst>
    </cfRule>
  </conditionalFormatting>
  <conditionalFormatting sqref="C46:M56">
    <cfRule type="dataBar" priority="2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{4ECE5EFC-C60E-439A-ADDE-3CEE595986F6}</x14:id>
        </ext>
      </extLst>
    </cfRule>
  </conditionalFormatting>
  <conditionalFormatting sqref="K6">
    <cfRule type="cellIs" dxfId="31" priority="9" operator="lessThan">
      <formula>50</formula>
    </cfRule>
    <cfRule type="cellIs" dxfId="30" priority="10" operator="greaterThan">
      <formula>80</formula>
    </cfRule>
    <cfRule type="cellIs" dxfId="29" priority="11" operator="between">
      <formula>50</formula>
      <formula>80</formula>
    </cfRule>
  </conditionalFormatting>
  <conditionalFormatting sqref="K10">
    <cfRule type="cellIs" dxfId="28" priority="6" operator="lessThan">
      <formula>50</formula>
    </cfRule>
    <cfRule type="cellIs" dxfId="27" priority="7" operator="greaterThan">
      <formula>80</formula>
    </cfRule>
    <cfRule type="cellIs" dxfId="26" priority="8" operator="between">
      <formula>50</formula>
      <formula>80</formula>
    </cfRule>
  </conditionalFormatting>
  <conditionalFormatting sqref="Q6:Z6">
    <cfRule type="cellIs" dxfId="25" priority="1" operator="between">
      <formula>"0.1"</formula>
      <formula>"0.49"</formula>
    </cfRule>
    <cfRule type="cellIs" dxfId="24" priority="3" operator="greaterThan">
      <formula>0.8</formula>
    </cfRule>
    <cfRule type="cellIs" dxfId="23" priority="4" operator="between">
      <formula>0.5</formula>
      <formula>"0.8"</formula>
    </cfRule>
  </conditionalFormatting>
  <conditionalFormatting sqref="Q5:Z5">
    <cfRule type="dataBar" priority="3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{DEC274AC-878A-470D-A75D-E5D28AC04446}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AC63C8-784C-4AF5-AA09-176CD36262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C30:M40</xm:sqref>
        </x14:conditionalFormatting>
        <x14:conditionalFormatting xmlns:xm="http://schemas.microsoft.com/office/excel/2006/main">
          <x14:cfRule type="dataBar" id="{4ECE5EFC-C60E-439A-ADDE-3CEE595986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C46:M56</xm:sqref>
        </x14:conditionalFormatting>
        <x14:conditionalFormatting xmlns:xm="http://schemas.microsoft.com/office/excel/2006/main">
          <x14:cfRule type="dataBar" id="{DEC274AC-878A-470D-A75D-E5D28AC044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Q5:Z5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A1548-14D1-4002-A023-FA66C3B8FD26}">
  <dimension ref="B1:AY82"/>
  <sheetViews>
    <sheetView topLeftCell="A49" zoomScale="70" zoomScaleNormal="70" workbookViewId="0">
      <selection activeCell="B64" sqref="B64"/>
    </sheetView>
  </sheetViews>
  <sheetFormatPr baseColWidth="10" defaultColWidth="9.140625" defaultRowHeight="15" x14ac:dyDescent="0.25"/>
  <cols>
    <col min="1" max="1" width="5.140625" customWidth="1"/>
    <col min="2" max="2" width="24.7109375" customWidth="1"/>
    <col min="3" max="3" width="11.42578125" customWidth="1"/>
    <col min="4" max="4" width="9.7109375" customWidth="1"/>
    <col min="5" max="5" width="7.28515625" customWidth="1"/>
    <col min="6" max="6" width="19.28515625" customWidth="1"/>
    <col min="7" max="7" width="11.5703125" customWidth="1"/>
    <col min="8" max="8" width="9.85546875" customWidth="1"/>
    <col min="9" max="9" width="6.28515625" bestFit="1" customWidth="1"/>
    <col min="10" max="10" width="16.85546875" customWidth="1"/>
    <col min="11" max="11" width="11.42578125" customWidth="1"/>
    <col min="12" max="12" width="9.140625" customWidth="1"/>
    <col min="13" max="13" width="7.42578125" bestFit="1" customWidth="1"/>
    <col min="14" max="14" width="11.28515625" customWidth="1"/>
    <col min="15" max="15" width="12.5703125" customWidth="1"/>
    <col min="16" max="16" width="16.5703125" customWidth="1"/>
    <col min="17" max="17" width="16.7109375" customWidth="1"/>
    <col min="18" max="18" width="16.42578125" customWidth="1"/>
    <col min="19" max="19" width="15.28515625" customWidth="1"/>
    <col min="20" max="20" width="11.42578125" customWidth="1"/>
    <col min="21" max="21" width="12" customWidth="1"/>
    <col min="22" max="22" width="9.140625" customWidth="1"/>
    <col min="23" max="23" width="8.7109375" customWidth="1"/>
    <col min="24" max="24" width="10.42578125" customWidth="1"/>
    <col min="25" max="25" width="11" customWidth="1"/>
    <col min="26" max="26" width="10.28515625" customWidth="1"/>
    <col min="27" max="27" width="8" customWidth="1"/>
    <col min="28" max="28" width="12.42578125" customWidth="1"/>
    <col min="29" max="29" width="5.140625" customWidth="1"/>
    <col min="30" max="30" width="8.42578125" customWidth="1"/>
    <col min="31" max="31" width="35.42578125" customWidth="1"/>
    <col min="32" max="32" width="15.140625" customWidth="1"/>
    <col min="33" max="33" width="7.7109375" customWidth="1"/>
    <col min="34" max="34" width="3.7109375" customWidth="1"/>
    <col min="42" max="85" width="2.7109375" customWidth="1"/>
    <col min="86" max="130" width="4.85546875" customWidth="1"/>
  </cols>
  <sheetData>
    <row r="1" spans="2:51" ht="41.25" customHeight="1" thickBot="1" x14ac:dyDescent="0.4">
      <c r="B1" s="40" t="s">
        <v>83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2:51" ht="15.75" thickTop="1" x14ac:dyDescent="0.25">
      <c r="B2" t="s">
        <v>84</v>
      </c>
    </row>
    <row r="3" spans="2:51" ht="15.75" thickBot="1" x14ac:dyDescent="0.3"/>
    <row r="4" spans="2:51" ht="15.75" thickBot="1" x14ac:dyDescent="0.3">
      <c r="B4" s="18" t="s">
        <v>31</v>
      </c>
      <c r="C4" s="19" t="s">
        <v>32</v>
      </c>
      <c r="D4" s="20" t="s">
        <v>33</v>
      </c>
      <c r="F4" t="s">
        <v>85</v>
      </c>
      <c r="J4" s="210" t="s">
        <v>58</v>
      </c>
      <c r="K4" s="210"/>
      <c r="N4" s="208" t="s">
        <v>62</v>
      </c>
      <c r="O4" s="208"/>
      <c r="P4" s="209"/>
      <c r="Q4" s="115" t="s">
        <v>15</v>
      </c>
      <c r="R4" s="58" t="s">
        <v>16</v>
      </c>
      <c r="S4" s="58" t="s">
        <v>17</v>
      </c>
      <c r="T4" s="58" t="s">
        <v>18</v>
      </c>
      <c r="U4" s="58" t="s">
        <v>19</v>
      </c>
      <c r="V4" s="58" t="s">
        <v>20</v>
      </c>
      <c r="W4" s="58" t="s">
        <v>21</v>
      </c>
      <c r="X4" s="58" t="s">
        <v>22</v>
      </c>
      <c r="Y4" s="58" t="s">
        <v>23</v>
      </c>
      <c r="Z4" s="58" t="s">
        <v>24</v>
      </c>
      <c r="AA4" s="58" t="s">
        <v>25</v>
      </c>
      <c r="AB4" s="59" t="s">
        <v>26</v>
      </c>
    </row>
    <row r="5" spans="2:51" ht="28.5" customHeight="1" x14ac:dyDescent="0.25">
      <c r="B5" s="13" t="s">
        <v>0</v>
      </c>
      <c r="C5" s="141">
        <v>12</v>
      </c>
      <c r="D5" s="15"/>
      <c r="F5" s="128" t="s">
        <v>31</v>
      </c>
      <c r="G5" s="128" t="s">
        <v>32</v>
      </c>
      <c r="H5" s="128" t="s">
        <v>33</v>
      </c>
      <c r="I5" s="185"/>
      <c r="J5" s="129" t="s">
        <v>31</v>
      </c>
      <c r="K5" s="112" t="s">
        <v>59</v>
      </c>
      <c r="L5" s="137"/>
      <c r="N5" s="204" t="s">
        <v>81</v>
      </c>
      <c r="O5" s="204"/>
      <c r="P5" s="119">
        <f>+SUM(Q5:AB5)</f>
        <v>871</v>
      </c>
      <c r="Q5" s="118">
        <f t="shared" ref="Q5:AB5" si="0">+D50</f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0</v>
      </c>
      <c r="X5" s="43">
        <f t="shared" si="0"/>
        <v>0</v>
      </c>
      <c r="Y5" s="43">
        <f t="shared" si="0"/>
        <v>528</v>
      </c>
      <c r="Z5" s="43">
        <f t="shared" si="0"/>
        <v>0</v>
      </c>
      <c r="AA5" s="43">
        <f t="shared" si="0"/>
        <v>343</v>
      </c>
      <c r="AB5" s="44">
        <f t="shared" si="0"/>
        <v>0</v>
      </c>
    </row>
    <row r="6" spans="2:51" ht="30.75" customHeight="1" thickBot="1" x14ac:dyDescent="0.3">
      <c r="B6" s="7" t="s">
        <v>86</v>
      </c>
      <c r="C6" s="139">
        <v>647</v>
      </c>
      <c r="D6" s="8" t="s">
        <v>35</v>
      </c>
      <c r="F6" s="126" t="s">
        <v>87</v>
      </c>
      <c r="G6" s="3">
        <f>(35/3)/60</f>
        <v>0.19444444444444445</v>
      </c>
      <c r="H6" s="3" t="s">
        <v>9</v>
      </c>
      <c r="I6" s="185"/>
      <c r="J6" s="121" t="s">
        <v>69</v>
      </c>
      <c r="K6" s="114">
        <f>+C5/SUM(P33:P44)*100</f>
        <v>100</v>
      </c>
      <c r="L6" s="138"/>
      <c r="N6" s="204" t="s">
        <v>70</v>
      </c>
      <c r="O6" s="204"/>
      <c r="P6" s="204"/>
      <c r="Q6" s="125">
        <f t="shared" ref="Q6:R6" si="1">+Q5/$C$6</f>
        <v>0</v>
      </c>
      <c r="R6" s="125">
        <f t="shared" si="1"/>
        <v>0</v>
      </c>
      <c r="S6" s="125">
        <f t="shared" ref="S6" si="2">+S5/$C$6</f>
        <v>0</v>
      </c>
      <c r="T6" s="125">
        <f t="shared" ref="T6:X6" si="3">+T5/$C$6</f>
        <v>0</v>
      </c>
      <c r="U6" s="125">
        <f t="shared" si="3"/>
        <v>0</v>
      </c>
      <c r="V6" s="125">
        <f t="shared" si="3"/>
        <v>0</v>
      </c>
      <c r="W6" s="125">
        <f t="shared" si="3"/>
        <v>0</v>
      </c>
      <c r="X6" s="125">
        <f t="shared" si="3"/>
        <v>0</v>
      </c>
      <c r="Y6" s="125">
        <f>+Y5/$C$6</f>
        <v>0.81607418856259661</v>
      </c>
      <c r="Z6" s="125">
        <f t="shared" ref="Z6:AB6" si="4">+Z5/$C$6</f>
        <v>0</v>
      </c>
      <c r="AA6" s="125">
        <f t="shared" si="4"/>
        <v>0.5301391035548686</v>
      </c>
      <c r="AB6" s="125">
        <f t="shared" si="4"/>
        <v>0</v>
      </c>
      <c r="AX6" s="1"/>
      <c r="AY6" s="1"/>
    </row>
    <row r="7" spans="2:51" ht="30.75" thickBot="1" x14ac:dyDescent="0.3">
      <c r="B7" s="7" t="s">
        <v>2</v>
      </c>
      <c r="C7" s="170">
        <f>+SUMPRODUCT(C15:O27,C32:O44)</f>
        <v>21.02</v>
      </c>
      <c r="D7" s="8" t="s">
        <v>7</v>
      </c>
      <c r="F7" s="126" t="s">
        <v>88</v>
      </c>
      <c r="G7" s="3">
        <f>+G6*C5</f>
        <v>2.3333333333333335</v>
      </c>
      <c r="H7" s="3" t="s">
        <v>9</v>
      </c>
      <c r="I7" s="185"/>
      <c r="J7" s="82"/>
      <c r="K7" s="56"/>
      <c r="L7" s="56"/>
      <c r="N7" s="204" t="s">
        <v>82</v>
      </c>
      <c r="O7" s="204"/>
      <c r="P7" s="204"/>
      <c r="Q7" s="120" t="s">
        <v>91</v>
      </c>
      <c r="R7" s="131">
        <f>+COUNT(Q5:AB5)</f>
        <v>12</v>
      </c>
      <c r="S7" s="205" t="s">
        <v>92</v>
      </c>
      <c r="T7" s="205"/>
      <c r="U7" s="132">
        <f>+C10</f>
        <v>2</v>
      </c>
      <c r="V7" s="116"/>
      <c r="W7" s="116" t="s">
        <v>80</v>
      </c>
      <c r="X7" s="116"/>
      <c r="Y7" s="116"/>
      <c r="Z7" s="116"/>
      <c r="AA7" s="116"/>
      <c r="AB7" s="117"/>
    </row>
    <row r="8" spans="2:51" ht="50.25" customHeight="1" thickBot="1" x14ac:dyDescent="0.3">
      <c r="B8" s="7" t="s">
        <v>4</v>
      </c>
      <c r="C8" s="124">
        <f>+P5</f>
        <v>871</v>
      </c>
      <c r="D8" s="8" t="s">
        <v>35</v>
      </c>
      <c r="J8" s="207" t="s">
        <v>60</v>
      </c>
      <c r="K8" s="207"/>
      <c r="L8" s="207"/>
    </row>
    <row r="9" spans="2:51" ht="30.75" thickBot="1" x14ac:dyDescent="0.3">
      <c r="B9" s="93" t="s">
        <v>89</v>
      </c>
      <c r="C9" s="142">
        <v>32</v>
      </c>
      <c r="D9" s="94" t="s">
        <v>63</v>
      </c>
      <c r="F9" s="128" t="s">
        <v>31</v>
      </c>
      <c r="G9" s="128" t="s">
        <v>32</v>
      </c>
      <c r="H9" s="128" t="s">
        <v>33</v>
      </c>
      <c r="J9" s="18" t="s">
        <v>31</v>
      </c>
      <c r="K9" s="19" t="s">
        <v>32</v>
      </c>
      <c r="L9" s="20" t="s">
        <v>33</v>
      </c>
      <c r="M9" s="133"/>
      <c r="N9" s="134"/>
    </row>
    <row r="10" spans="2:51" ht="48" customHeight="1" thickBot="1" x14ac:dyDescent="0.3">
      <c r="B10" s="140" t="s">
        <v>90</v>
      </c>
      <c r="C10" s="143">
        <f>COUNTIF(D32:O32,1)</f>
        <v>2</v>
      </c>
      <c r="D10" s="12"/>
      <c r="F10" s="127" t="s">
        <v>54</v>
      </c>
      <c r="G10" s="127">
        <v>9048</v>
      </c>
      <c r="H10" s="127" t="s">
        <v>55</v>
      </c>
      <c r="I10" s="89"/>
      <c r="J10" s="90" t="s">
        <v>61</v>
      </c>
      <c r="K10" s="130">
        <f>+(C7/C9)*G10</f>
        <v>5943.4049999999997</v>
      </c>
      <c r="L10" s="92" t="s">
        <v>55</v>
      </c>
      <c r="M10" s="135"/>
      <c r="N10" s="136"/>
      <c r="O10" s="89"/>
      <c r="P10" s="89"/>
      <c r="Q10" s="89"/>
      <c r="R10" s="89"/>
    </row>
    <row r="12" spans="2:51" ht="15.75" thickBot="1" x14ac:dyDescent="0.3">
      <c r="B12" s="39" t="s">
        <v>39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W12" s="113"/>
      <c r="X12" s="113"/>
      <c r="Y12" s="113"/>
    </row>
    <row r="13" spans="2:51" ht="6" customHeight="1" thickTop="1" thickBot="1" x14ac:dyDescent="0.3"/>
    <row r="14" spans="2:51" ht="15.75" thickBot="1" x14ac:dyDescent="0.3">
      <c r="B14" s="34"/>
      <c r="C14" s="35" t="s">
        <v>14</v>
      </c>
      <c r="D14" s="35" t="s">
        <v>15</v>
      </c>
      <c r="E14" s="35" t="s">
        <v>16</v>
      </c>
      <c r="F14" s="35" t="s">
        <v>17</v>
      </c>
      <c r="G14" s="35" t="s">
        <v>18</v>
      </c>
      <c r="H14" s="35" t="s">
        <v>19</v>
      </c>
      <c r="I14" s="35" t="s">
        <v>20</v>
      </c>
      <c r="J14" s="35" t="s">
        <v>21</v>
      </c>
      <c r="K14" s="35" t="s">
        <v>22</v>
      </c>
      <c r="L14" s="35" t="s">
        <v>23</v>
      </c>
      <c r="M14" s="35" t="s">
        <v>24</v>
      </c>
      <c r="N14" s="35" t="s">
        <v>25</v>
      </c>
      <c r="O14" s="35" t="s">
        <v>26</v>
      </c>
      <c r="P14" s="36" t="s">
        <v>3</v>
      </c>
    </row>
    <row r="15" spans="2:51" x14ac:dyDescent="0.25">
      <c r="B15" s="37" t="s">
        <v>14</v>
      </c>
      <c r="C15" s="25">
        <v>0</v>
      </c>
      <c r="D15" s="26">
        <v>3.8</v>
      </c>
      <c r="E15" s="26">
        <v>4</v>
      </c>
      <c r="F15" s="26">
        <v>4.3</v>
      </c>
      <c r="G15" s="26">
        <v>4.4000000000000004</v>
      </c>
      <c r="H15" s="26">
        <v>4.5</v>
      </c>
      <c r="I15" s="26">
        <v>4.3</v>
      </c>
      <c r="J15" s="26">
        <v>4.5</v>
      </c>
      <c r="K15" s="26">
        <v>4.3</v>
      </c>
      <c r="L15" s="26">
        <v>4</v>
      </c>
      <c r="M15" s="26">
        <v>4.7</v>
      </c>
      <c r="N15" s="26">
        <v>4.0999999999999996</v>
      </c>
      <c r="O15" s="26">
        <v>4.8</v>
      </c>
      <c r="P15" s="122"/>
    </row>
    <row r="16" spans="2:51" x14ac:dyDescent="0.25">
      <c r="B16" s="37" t="s">
        <v>15</v>
      </c>
      <c r="C16" s="28">
        <v>3.8</v>
      </c>
      <c r="D16" s="29">
        <v>0</v>
      </c>
      <c r="E16" s="29">
        <v>0.22</v>
      </c>
      <c r="F16" s="29">
        <v>0.5</v>
      </c>
      <c r="G16" s="29">
        <v>0.75</v>
      </c>
      <c r="H16" s="29">
        <v>1.2</v>
      </c>
      <c r="I16" s="29">
        <v>1.3</v>
      </c>
      <c r="J16" s="29">
        <v>0.75</v>
      </c>
      <c r="K16" s="29">
        <v>4</v>
      </c>
      <c r="L16" s="29">
        <v>1.3</v>
      </c>
      <c r="M16" s="29">
        <v>1.9</v>
      </c>
      <c r="N16" s="29">
        <v>1.6</v>
      </c>
      <c r="O16" s="29">
        <v>1.26</v>
      </c>
      <c r="P16" s="123">
        <v>73</v>
      </c>
      <c r="R16" s="144">
        <f ca="1">+RANDBETWEEN(40,120)</f>
        <v>68</v>
      </c>
    </row>
    <row r="17" spans="2:18" x14ac:dyDescent="0.25">
      <c r="B17" s="37" t="s">
        <v>16</v>
      </c>
      <c r="C17" s="28">
        <v>4</v>
      </c>
      <c r="D17" s="29">
        <v>0.22</v>
      </c>
      <c r="E17" s="29">
        <v>0</v>
      </c>
      <c r="F17" s="29">
        <v>0.23</v>
      </c>
      <c r="G17" s="29">
        <v>0.85</v>
      </c>
      <c r="H17" s="29">
        <v>1.2</v>
      </c>
      <c r="I17" s="29">
        <v>1.2</v>
      </c>
      <c r="J17" s="29">
        <v>1</v>
      </c>
      <c r="K17" s="29">
        <v>0.9</v>
      </c>
      <c r="L17" s="29">
        <v>1.2</v>
      </c>
      <c r="M17" s="29">
        <v>1.8</v>
      </c>
      <c r="N17" s="29">
        <v>1.7649999999999999</v>
      </c>
      <c r="O17" s="29">
        <v>1.98</v>
      </c>
      <c r="P17" s="123">
        <v>64</v>
      </c>
      <c r="R17" s="144">
        <f t="shared" ref="R17:R27" ca="1" si="5">+RANDBETWEEN(40,110)</f>
        <v>49</v>
      </c>
    </row>
    <row r="18" spans="2:18" x14ac:dyDescent="0.25">
      <c r="B18" s="37" t="s">
        <v>17</v>
      </c>
      <c r="C18" s="28">
        <v>4.3</v>
      </c>
      <c r="D18" s="29">
        <v>0.5</v>
      </c>
      <c r="E18" s="29">
        <v>0.23</v>
      </c>
      <c r="F18" s="29">
        <v>0</v>
      </c>
      <c r="G18" s="29">
        <v>0.65</v>
      </c>
      <c r="H18" s="29">
        <v>1</v>
      </c>
      <c r="I18" s="29">
        <v>1.1000000000000001</v>
      </c>
      <c r="J18" s="29">
        <v>1.2</v>
      </c>
      <c r="K18" s="29">
        <v>0.65</v>
      </c>
      <c r="L18" s="29">
        <v>0.95</v>
      </c>
      <c r="M18" s="29">
        <v>1.5</v>
      </c>
      <c r="N18" s="29">
        <v>1.3</v>
      </c>
      <c r="O18" s="29">
        <v>1.65</v>
      </c>
      <c r="P18" s="123">
        <v>59</v>
      </c>
      <c r="R18" s="144">
        <f t="shared" ca="1" si="5"/>
        <v>97</v>
      </c>
    </row>
    <row r="19" spans="2:18" x14ac:dyDescent="0.25">
      <c r="B19" s="37" t="s">
        <v>18</v>
      </c>
      <c r="C19" s="28">
        <v>4.4000000000000004</v>
      </c>
      <c r="D19" s="29">
        <v>0.75</v>
      </c>
      <c r="E19" s="29">
        <v>0.85</v>
      </c>
      <c r="F19" s="29">
        <v>0.65</v>
      </c>
      <c r="G19" s="29">
        <v>0</v>
      </c>
      <c r="H19" s="29">
        <v>0.5</v>
      </c>
      <c r="I19" s="29">
        <v>0.55000000000000004</v>
      </c>
      <c r="J19" s="29">
        <v>1.2</v>
      </c>
      <c r="K19" s="29">
        <v>0.75</v>
      </c>
      <c r="L19" s="29">
        <v>1</v>
      </c>
      <c r="M19" s="29">
        <v>1.1000000000000001</v>
      </c>
      <c r="N19" s="29">
        <v>0.65</v>
      </c>
      <c r="O19" s="29">
        <v>0.98</v>
      </c>
      <c r="P19" s="123">
        <v>42</v>
      </c>
      <c r="R19" s="144">
        <f t="shared" ca="1" si="5"/>
        <v>82</v>
      </c>
    </row>
    <row r="20" spans="2:18" x14ac:dyDescent="0.25">
      <c r="B20" s="37" t="s">
        <v>19</v>
      </c>
      <c r="C20" s="28">
        <v>4.5</v>
      </c>
      <c r="D20" s="29">
        <v>1.2</v>
      </c>
      <c r="E20" s="29">
        <v>1.2</v>
      </c>
      <c r="F20" s="29">
        <v>1</v>
      </c>
      <c r="G20" s="29">
        <v>0.5</v>
      </c>
      <c r="H20" s="29">
        <v>0</v>
      </c>
      <c r="I20" s="29">
        <v>0.17</v>
      </c>
      <c r="J20" s="29">
        <v>1.3</v>
      </c>
      <c r="K20" s="29">
        <v>0.85</v>
      </c>
      <c r="L20" s="29">
        <v>1.1000000000000001</v>
      </c>
      <c r="M20" s="29">
        <v>0.75</v>
      </c>
      <c r="N20" s="29">
        <v>1.24</v>
      </c>
      <c r="O20" s="29">
        <v>0.46</v>
      </c>
      <c r="P20" s="123">
        <v>41</v>
      </c>
      <c r="R20" s="144">
        <f t="shared" ca="1" si="5"/>
        <v>109</v>
      </c>
    </row>
    <row r="21" spans="2:18" x14ac:dyDescent="0.25">
      <c r="B21" s="37" t="s">
        <v>20</v>
      </c>
      <c r="C21" s="28">
        <v>4.3</v>
      </c>
      <c r="D21" s="29">
        <v>1.3</v>
      </c>
      <c r="E21" s="29">
        <v>1.2</v>
      </c>
      <c r="F21" s="29">
        <v>1.1000000000000001</v>
      </c>
      <c r="G21" s="29">
        <v>0.55000000000000004</v>
      </c>
      <c r="H21" s="29">
        <v>0.17</v>
      </c>
      <c r="I21" s="29">
        <v>0</v>
      </c>
      <c r="J21" s="29">
        <v>1.1000000000000001</v>
      </c>
      <c r="K21" s="29">
        <v>0.7</v>
      </c>
      <c r="L21" s="29">
        <v>1</v>
      </c>
      <c r="M21" s="29">
        <v>0.55000000000000004</v>
      </c>
      <c r="N21" s="29">
        <v>1.34</v>
      </c>
      <c r="O21" s="29">
        <v>1.86</v>
      </c>
      <c r="P21" s="123">
        <v>83</v>
      </c>
      <c r="R21" s="144">
        <f t="shared" ca="1" si="5"/>
        <v>60</v>
      </c>
    </row>
    <row r="22" spans="2:18" x14ac:dyDescent="0.25">
      <c r="B22" s="37" t="s">
        <v>21</v>
      </c>
      <c r="C22" s="28">
        <v>4.5</v>
      </c>
      <c r="D22" s="29">
        <v>0.75</v>
      </c>
      <c r="E22" s="29">
        <v>1</v>
      </c>
      <c r="F22" s="29">
        <v>1.2</v>
      </c>
      <c r="G22" s="29">
        <v>1.2</v>
      </c>
      <c r="H22" s="29">
        <v>1.3</v>
      </c>
      <c r="I22" s="29">
        <v>1.1000000000000001</v>
      </c>
      <c r="J22" s="29">
        <v>0</v>
      </c>
      <c r="K22" s="29">
        <v>0.21</v>
      </c>
      <c r="L22" s="29">
        <v>0.5</v>
      </c>
      <c r="M22" s="29">
        <v>1.1000000000000001</v>
      </c>
      <c r="N22" s="29">
        <v>1.24</v>
      </c>
      <c r="O22" s="29">
        <v>1.56</v>
      </c>
      <c r="P22" s="123">
        <v>81</v>
      </c>
      <c r="R22" s="144">
        <f t="shared" ca="1" si="5"/>
        <v>69</v>
      </c>
    </row>
    <row r="23" spans="2:18" x14ac:dyDescent="0.25">
      <c r="B23" s="37" t="s">
        <v>22</v>
      </c>
      <c r="C23" s="28">
        <v>4.3</v>
      </c>
      <c r="D23" s="29">
        <v>4</v>
      </c>
      <c r="E23" s="29">
        <v>0.9</v>
      </c>
      <c r="F23" s="29">
        <v>0.65</v>
      </c>
      <c r="G23" s="29">
        <v>0.75</v>
      </c>
      <c r="H23" s="29">
        <v>0.85</v>
      </c>
      <c r="I23" s="29">
        <v>0.7</v>
      </c>
      <c r="J23" s="29">
        <v>0.21</v>
      </c>
      <c r="K23" s="29">
        <v>0</v>
      </c>
      <c r="L23" s="29">
        <v>0.28999999999999998</v>
      </c>
      <c r="M23" s="29">
        <v>0.9</v>
      </c>
      <c r="N23" s="29">
        <v>0.67</v>
      </c>
      <c r="O23" s="29">
        <v>0.78</v>
      </c>
      <c r="P23" s="123">
        <v>70</v>
      </c>
      <c r="R23" s="144">
        <f t="shared" ca="1" si="5"/>
        <v>90</v>
      </c>
    </row>
    <row r="24" spans="2:18" x14ac:dyDescent="0.25">
      <c r="B24" s="37" t="s">
        <v>23</v>
      </c>
      <c r="C24" s="28">
        <v>4</v>
      </c>
      <c r="D24" s="29">
        <v>1.3</v>
      </c>
      <c r="E24" s="29">
        <v>1.2</v>
      </c>
      <c r="F24" s="29">
        <v>0.95</v>
      </c>
      <c r="G24" s="29">
        <v>1</v>
      </c>
      <c r="H24" s="29">
        <v>1.1000000000000001</v>
      </c>
      <c r="I24" s="29">
        <v>1</v>
      </c>
      <c r="J24" s="29">
        <v>0.5</v>
      </c>
      <c r="K24" s="29">
        <v>0.28999999999999998</v>
      </c>
      <c r="L24" s="29">
        <v>0</v>
      </c>
      <c r="M24" s="29">
        <v>0.85</v>
      </c>
      <c r="N24" s="29">
        <v>1.4</v>
      </c>
      <c r="O24" s="29">
        <v>1.24</v>
      </c>
      <c r="P24" s="123">
        <v>70</v>
      </c>
      <c r="R24" s="144">
        <f t="shared" ca="1" si="5"/>
        <v>96</v>
      </c>
    </row>
    <row r="25" spans="2:18" x14ac:dyDescent="0.25">
      <c r="B25" s="37" t="s">
        <v>24</v>
      </c>
      <c r="C25" s="28">
        <v>4.7</v>
      </c>
      <c r="D25" s="29">
        <v>1.9</v>
      </c>
      <c r="E25" s="29">
        <v>1.8</v>
      </c>
      <c r="F25" s="29">
        <v>1.5</v>
      </c>
      <c r="G25" s="29">
        <v>1.1000000000000001</v>
      </c>
      <c r="H25" s="29">
        <v>0.75</v>
      </c>
      <c r="I25" s="29">
        <v>0.55000000000000004</v>
      </c>
      <c r="J25" s="29">
        <v>1.1000000000000001</v>
      </c>
      <c r="K25" s="29">
        <v>0.9</v>
      </c>
      <c r="L25" s="29">
        <v>0.85</v>
      </c>
      <c r="M25" s="29">
        <v>0</v>
      </c>
      <c r="N25" s="29">
        <v>1.8</v>
      </c>
      <c r="O25" s="29">
        <v>1.75</v>
      </c>
      <c r="P25" s="123">
        <v>108</v>
      </c>
      <c r="R25" s="144">
        <f t="shared" ca="1" si="5"/>
        <v>45</v>
      </c>
    </row>
    <row r="26" spans="2:18" x14ac:dyDescent="0.25">
      <c r="B26" s="37" t="s">
        <v>25</v>
      </c>
      <c r="C26" s="28">
        <v>4.0999999999999996</v>
      </c>
      <c r="D26" s="29">
        <v>1.6</v>
      </c>
      <c r="E26" s="29">
        <v>1.7649999999999999</v>
      </c>
      <c r="F26" s="29">
        <v>1.3</v>
      </c>
      <c r="G26" s="29">
        <v>0.65</v>
      </c>
      <c r="H26" s="29">
        <v>1.24</v>
      </c>
      <c r="I26" s="29">
        <v>1.34</v>
      </c>
      <c r="J26" s="29">
        <v>1.24</v>
      </c>
      <c r="K26" s="29">
        <v>0.67</v>
      </c>
      <c r="L26" s="29">
        <v>1.4</v>
      </c>
      <c r="M26" s="29">
        <v>1.8</v>
      </c>
      <c r="N26" s="29">
        <v>0</v>
      </c>
      <c r="O26" s="29">
        <v>1.86</v>
      </c>
      <c r="P26" s="123">
        <v>105</v>
      </c>
      <c r="R26" s="144">
        <f t="shared" ca="1" si="5"/>
        <v>90</v>
      </c>
    </row>
    <row r="27" spans="2:18" ht="14.25" customHeight="1" x14ac:dyDescent="0.25">
      <c r="B27" s="37" t="s">
        <v>26</v>
      </c>
      <c r="C27" s="28">
        <v>4.8</v>
      </c>
      <c r="D27" s="29">
        <v>1.26</v>
      </c>
      <c r="E27" s="29">
        <v>1.98</v>
      </c>
      <c r="F27" s="29">
        <v>1.65</v>
      </c>
      <c r="G27" s="29">
        <v>0.98</v>
      </c>
      <c r="H27" s="29">
        <v>0.46</v>
      </c>
      <c r="I27" s="29">
        <v>1.86</v>
      </c>
      <c r="J27" s="29">
        <v>1.56</v>
      </c>
      <c r="K27" s="29">
        <v>0.78</v>
      </c>
      <c r="L27" s="29">
        <v>1.24</v>
      </c>
      <c r="M27" s="29">
        <v>1.75</v>
      </c>
      <c r="N27" s="29">
        <v>1.86</v>
      </c>
      <c r="O27" s="29">
        <v>0</v>
      </c>
      <c r="P27" s="123">
        <v>75</v>
      </c>
      <c r="R27" s="144">
        <f t="shared" ca="1" si="5"/>
        <v>66</v>
      </c>
    </row>
    <row r="29" spans="2:18" ht="15.75" thickBot="1" x14ac:dyDescent="0.3">
      <c r="B29" s="39" t="s">
        <v>40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2:18" ht="6.75" customHeight="1" thickTop="1" thickBot="1" x14ac:dyDescent="0.3"/>
    <row r="31" spans="2:18" ht="15.75" thickBot="1" x14ac:dyDescent="0.3">
      <c r="B31" s="51"/>
      <c r="C31" s="52" t="s">
        <v>14</v>
      </c>
      <c r="D31" s="52" t="s">
        <v>15</v>
      </c>
      <c r="E31" s="52" t="s">
        <v>16</v>
      </c>
      <c r="F31" s="52" t="s">
        <v>17</v>
      </c>
      <c r="G31" s="52" t="s">
        <v>18</v>
      </c>
      <c r="H31" s="52" t="s">
        <v>19</v>
      </c>
      <c r="I31" s="52" t="s">
        <v>20</v>
      </c>
      <c r="J31" s="52" t="s">
        <v>21</v>
      </c>
      <c r="K31" s="52" t="s">
        <v>22</v>
      </c>
      <c r="L31" s="52" t="s">
        <v>23</v>
      </c>
      <c r="M31" s="52" t="s">
        <v>24</v>
      </c>
      <c r="N31" s="52" t="s">
        <v>25</v>
      </c>
      <c r="O31" s="52" t="s">
        <v>26</v>
      </c>
      <c r="P31" s="41"/>
      <c r="Q31" s="41"/>
    </row>
    <row r="32" spans="2:18" x14ac:dyDescent="0.25">
      <c r="B32" s="54" t="s">
        <v>14</v>
      </c>
      <c r="C32" s="42">
        <v>1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1</v>
      </c>
      <c r="M32" s="43">
        <v>0</v>
      </c>
      <c r="N32" s="43">
        <v>1</v>
      </c>
      <c r="O32" s="43">
        <v>0</v>
      </c>
      <c r="P32" s="41">
        <f t="shared" ref="P32:P44" si="6">SUM(C32:O32)</f>
        <v>3</v>
      </c>
      <c r="Q32" s="41"/>
    </row>
    <row r="33" spans="2:17" x14ac:dyDescent="0.25">
      <c r="B33" s="54" t="s">
        <v>15</v>
      </c>
      <c r="C33" s="45">
        <v>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1">
        <f t="shared" si="6"/>
        <v>1</v>
      </c>
      <c r="Q33" s="41"/>
    </row>
    <row r="34" spans="2:17" x14ac:dyDescent="0.25">
      <c r="B34" s="54" t="s">
        <v>16</v>
      </c>
      <c r="C34" s="45">
        <v>0</v>
      </c>
      <c r="D34" s="46">
        <v>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1">
        <f t="shared" si="6"/>
        <v>1</v>
      </c>
      <c r="Q34" s="41"/>
    </row>
    <row r="35" spans="2:17" x14ac:dyDescent="0.25">
      <c r="B35" s="54" t="s">
        <v>17</v>
      </c>
      <c r="C35" s="45">
        <v>0</v>
      </c>
      <c r="D35" s="46">
        <v>0</v>
      </c>
      <c r="E35" s="46">
        <v>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1">
        <f t="shared" si="6"/>
        <v>1</v>
      </c>
      <c r="Q35" s="41"/>
    </row>
    <row r="36" spans="2:17" x14ac:dyDescent="0.25">
      <c r="B36" s="54" t="s">
        <v>18</v>
      </c>
      <c r="C36" s="45">
        <v>0</v>
      </c>
      <c r="D36" s="46">
        <v>0</v>
      </c>
      <c r="E36" s="46">
        <v>0</v>
      </c>
      <c r="F36" s="46">
        <v>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1">
        <f t="shared" si="6"/>
        <v>1</v>
      </c>
      <c r="Q36" s="41"/>
    </row>
    <row r="37" spans="2:17" x14ac:dyDescent="0.25">
      <c r="B37" s="54" t="s">
        <v>19</v>
      </c>
      <c r="C37" s="45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1">
        <f t="shared" si="6"/>
        <v>1</v>
      </c>
      <c r="Q37" s="41"/>
    </row>
    <row r="38" spans="2:17" x14ac:dyDescent="0.25">
      <c r="B38" s="54" t="s">
        <v>20</v>
      </c>
      <c r="C38" s="45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</v>
      </c>
      <c r="N38" s="46">
        <v>0</v>
      </c>
      <c r="O38" s="46">
        <v>0</v>
      </c>
      <c r="P38" s="41">
        <f t="shared" si="6"/>
        <v>1</v>
      </c>
      <c r="Q38" s="41"/>
    </row>
    <row r="39" spans="2:17" x14ac:dyDescent="0.25">
      <c r="B39" s="54" t="s">
        <v>21</v>
      </c>
      <c r="C39" s="45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</v>
      </c>
      <c r="L39" s="46">
        <v>0</v>
      </c>
      <c r="M39" s="46">
        <v>0</v>
      </c>
      <c r="N39" s="46">
        <v>0</v>
      </c>
      <c r="O39" s="46">
        <v>0</v>
      </c>
      <c r="P39" s="41">
        <f t="shared" si="6"/>
        <v>1</v>
      </c>
      <c r="Q39" s="41"/>
    </row>
    <row r="40" spans="2:17" x14ac:dyDescent="0.25">
      <c r="B40" s="54" t="s">
        <v>22</v>
      </c>
      <c r="C40" s="45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1</v>
      </c>
      <c r="P40" s="41">
        <f t="shared" si="6"/>
        <v>1</v>
      </c>
      <c r="Q40" s="41"/>
    </row>
    <row r="41" spans="2:17" x14ac:dyDescent="0.25">
      <c r="B41" s="54" t="s">
        <v>23</v>
      </c>
      <c r="C41" s="45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1">
        <f t="shared" si="6"/>
        <v>1</v>
      </c>
      <c r="Q41" s="41"/>
    </row>
    <row r="42" spans="2:17" x14ac:dyDescent="0.25">
      <c r="B42" s="54" t="s">
        <v>24</v>
      </c>
      <c r="C42" s="45">
        <v>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1">
        <f t="shared" si="6"/>
        <v>1</v>
      </c>
      <c r="Q42" s="41"/>
    </row>
    <row r="43" spans="2:17" x14ac:dyDescent="0.25">
      <c r="B43" s="54" t="s">
        <v>25</v>
      </c>
      <c r="C43" s="45">
        <v>0</v>
      </c>
      <c r="D43" s="46">
        <v>0</v>
      </c>
      <c r="E43" s="46">
        <v>0</v>
      </c>
      <c r="F43" s="46">
        <v>0</v>
      </c>
      <c r="G43" s="46">
        <v>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1">
        <f t="shared" si="6"/>
        <v>1</v>
      </c>
      <c r="Q43" s="41"/>
    </row>
    <row r="44" spans="2:17" x14ac:dyDescent="0.25">
      <c r="B44" s="54" t="s">
        <v>26</v>
      </c>
      <c r="C44" s="45">
        <v>0</v>
      </c>
      <c r="D44" s="46">
        <v>0</v>
      </c>
      <c r="E44" s="46">
        <v>0</v>
      </c>
      <c r="F44" s="46">
        <v>0</v>
      </c>
      <c r="G44" s="46">
        <v>0</v>
      </c>
      <c r="H44" s="46">
        <v>1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1">
        <f t="shared" si="6"/>
        <v>1</v>
      </c>
      <c r="Q44" s="41"/>
    </row>
    <row r="45" spans="2:17" x14ac:dyDescent="0.25">
      <c r="B45" s="41"/>
      <c r="C45" s="41">
        <f t="shared" ref="C45:O45" si="7">SUM(C32:C44)</f>
        <v>3</v>
      </c>
      <c r="D45" s="41">
        <f t="shared" si="7"/>
        <v>1</v>
      </c>
      <c r="E45" s="41">
        <f t="shared" si="7"/>
        <v>1</v>
      </c>
      <c r="F45" s="41">
        <f t="shared" si="7"/>
        <v>1</v>
      </c>
      <c r="G45" s="41">
        <f t="shared" si="7"/>
        <v>1</v>
      </c>
      <c r="H45" s="41">
        <f t="shared" si="7"/>
        <v>1</v>
      </c>
      <c r="I45" s="41">
        <f t="shared" si="7"/>
        <v>1</v>
      </c>
      <c r="J45" s="41">
        <f t="shared" si="7"/>
        <v>1</v>
      </c>
      <c r="K45" s="41">
        <f t="shared" si="7"/>
        <v>1</v>
      </c>
      <c r="L45" s="41">
        <f t="shared" si="7"/>
        <v>1</v>
      </c>
      <c r="M45" s="41">
        <f t="shared" si="7"/>
        <v>1</v>
      </c>
      <c r="N45" s="41">
        <f t="shared" si="7"/>
        <v>1</v>
      </c>
      <c r="O45" s="41">
        <f t="shared" si="7"/>
        <v>1</v>
      </c>
      <c r="P45" s="41"/>
      <c r="Q45" s="41"/>
    </row>
    <row r="46" spans="2:17" x14ac:dyDescent="0.25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2:17" ht="15.75" thickBot="1" x14ac:dyDescent="0.3">
      <c r="B47" s="39" t="s">
        <v>41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8" spans="2:17" ht="6" customHeight="1" thickTop="1" thickBot="1" x14ac:dyDescent="0.3"/>
    <row r="49" spans="2:20" s="41" customFormat="1" ht="60.75" thickBot="1" x14ac:dyDescent="0.3">
      <c r="B49" s="57"/>
      <c r="C49" s="58" t="s">
        <v>14</v>
      </c>
      <c r="D49" s="58" t="s">
        <v>15</v>
      </c>
      <c r="E49" s="58" t="s">
        <v>16</v>
      </c>
      <c r="F49" s="58" t="s">
        <v>17</v>
      </c>
      <c r="G49" s="58" t="s">
        <v>18</v>
      </c>
      <c r="H49" s="58" t="s">
        <v>19</v>
      </c>
      <c r="I49" s="58" t="s">
        <v>20</v>
      </c>
      <c r="J49" s="58" t="s">
        <v>21</v>
      </c>
      <c r="K49" s="58" t="s">
        <v>22</v>
      </c>
      <c r="L49" s="58" t="s">
        <v>23</v>
      </c>
      <c r="M49" s="58" t="s">
        <v>24</v>
      </c>
      <c r="N49" s="58" t="s">
        <v>25</v>
      </c>
      <c r="O49" s="58" t="s">
        <v>26</v>
      </c>
      <c r="Q49" s="67" t="s">
        <v>106</v>
      </c>
      <c r="R49" s="68" t="s">
        <v>107</v>
      </c>
      <c r="S49" s="68" t="s">
        <v>108</v>
      </c>
      <c r="T49" s="69" t="s">
        <v>3</v>
      </c>
    </row>
    <row r="50" spans="2:20" x14ac:dyDescent="0.25">
      <c r="B50" s="60" t="s">
        <v>14</v>
      </c>
      <c r="C50" s="42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528</v>
      </c>
      <c r="M50" s="43">
        <v>0</v>
      </c>
      <c r="N50" s="43">
        <v>343</v>
      </c>
      <c r="O50" s="43">
        <v>0</v>
      </c>
      <c r="Q50" s="70">
        <f t="shared" ref="Q50:Q62" si="8">SUM(C50:O50)</f>
        <v>871</v>
      </c>
      <c r="R50" s="71">
        <f>C63</f>
        <v>0</v>
      </c>
      <c r="S50" s="71">
        <f t="shared" ref="S50:S62" si="9">R50-Q50</f>
        <v>-871</v>
      </c>
      <c r="T50" s="72"/>
    </row>
    <row r="51" spans="2:20" x14ac:dyDescent="0.25">
      <c r="B51" s="60" t="s">
        <v>15</v>
      </c>
      <c r="C51" s="45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Q51" s="28">
        <f t="shared" si="8"/>
        <v>0</v>
      </c>
      <c r="R51" s="29">
        <f>D63</f>
        <v>73</v>
      </c>
      <c r="S51" s="29">
        <f t="shared" si="9"/>
        <v>73</v>
      </c>
      <c r="T51" s="30">
        <f t="shared" ref="T51:T62" si="10">P16</f>
        <v>73</v>
      </c>
    </row>
    <row r="52" spans="2:20" x14ac:dyDescent="0.25">
      <c r="B52" s="60" t="s">
        <v>16</v>
      </c>
      <c r="C52" s="45">
        <v>0</v>
      </c>
      <c r="D52" s="46">
        <v>73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Q52" s="28">
        <f t="shared" si="8"/>
        <v>73</v>
      </c>
      <c r="R52" s="29">
        <f>E63</f>
        <v>137</v>
      </c>
      <c r="S52" s="29">
        <f t="shared" si="9"/>
        <v>64</v>
      </c>
      <c r="T52" s="30">
        <f t="shared" si="10"/>
        <v>64</v>
      </c>
    </row>
    <row r="53" spans="2:20" x14ac:dyDescent="0.25">
      <c r="B53" s="60" t="s">
        <v>17</v>
      </c>
      <c r="C53" s="45">
        <v>0</v>
      </c>
      <c r="D53" s="46">
        <v>0</v>
      </c>
      <c r="E53" s="46">
        <v>137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Q53" s="28">
        <f t="shared" si="8"/>
        <v>137</v>
      </c>
      <c r="R53" s="29">
        <f>F63</f>
        <v>196</v>
      </c>
      <c r="S53" s="29">
        <f t="shared" si="9"/>
        <v>59</v>
      </c>
      <c r="T53" s="30">
        <f t="shared" si="10"/>
        <v>59</v>
      </c>
    </row>
    <row r="54" spans="2:20" x14ac:dyDescent="0.25">
      <c r="B54" s="60" t="s">
        <v>18</v>
      </c>
      <c r="C54" s="45">
        <v>0</v>
      </c>
      <c r="D54" s="46">
        <v>0</v>
      </c>
      <c r="E54" s="46">
        <v>0</v>
      </c>
      <c r="F54" s="46">
        <v>196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Q54" s="28">
        <f t="shared" si="8"/>
        <v>196</v>
      </c>
      <c r="R54" s="29">
        <f>G63</f>
        <v>238</v>
      </c>
      <c r="S54" s="29">
        <f t="shared" si="9"/>
        <v>42</v>
      </c>
      <c r="T54" s="30">
        <f t="shared" si="10"/>
        <v>42</v>
      </c>
    </row>
    <row r="55" spans="2:20" x14ac:dyDescent="0.25">
      <c r="B55" s="60" t="s">
        <v>19</v>
      </c>
      <c r="C55" s="45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191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Q55" s="28">
        <f t="shared" si="8"/>
        <v>191</v>
      </c>
      <c r="R55" s="29">
        <f>H63</f>
        <v>232</v>
      </c>
      <c r="S55" s="29">
        <f t="shared" si="9"/>
        <v>41</v>
      </c>
      <c r="T55" s="30">
        <f t="shared" si="10"/>
        <v>41</v>
      </c>
    </row>
    <row r="56" spans="2:20" x14ac:dyDescent="0.25">
      <c r="B56" s="60" t="s">
        <v>20</v>
      </c>
      <c r="C56" s="45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108</v>
      </c>
      <c r="N56" s="46">
        <v>0</v>
      </c>
      <c r="O56" s="46">
        <v>0</v>
      </c>
      <c r="Q56" s="28">
        <f t="shared" si="8"/>
        <v>108</v>
      </c>
      <c r="R56" s="29">
        <f>I63</f>
        <v>191</v>
      </c>
      <c r="S56" s="29">
        <f t="shared" si="9"/>
        <v>83</v>
      </c>
      <c r="T56" s="30">
        <f t="shared" si="10"/>
        <v>83</v>
      </c>
    </row>
    <row r="57" spans="2:20" x14ac:dyDescent="0.25">
      <c r="B57" s="60" t="s">
        <v>21</v>
      </c>
      <c r="C57" s="45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377</v>
      </c>
      <c r="L57" s="46">
        <v>0</v>
      </c>
      <c r="M57" s="46">
        <v>0</v>
      </c>
      <c r="N57" s="46">
        <v>0</v>
      </c>
      <c r="O57" s="46">
        <v>0</v>
      </c>
      <c r="Q57" s="28">
        <f t="shared" si="8"/>
        <v>377</v>
      </c>
      <c r="R57" s="29">
        <f>J63</f>
        <v>458</v>
      </c>
      <c r="S57" s="29">
        <f t="shared" si="9"/>
        <v>81</v>
      </c>
      <c r="T57" s="30">
        <f t="shared" si="10"/>
        <v>81</v>
      </c>
    </row>
    <row r="58" spans="2:20" x14ac:dyDescent="0.25">
      <c r="B58" s="60" t="s">
        <v>22</v>
      </c>
      <c r="C58" s="45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307</v>
      </c>
      <c r="Q58" s="28">
        <f t="shared" si="8"/>
        <v>307</v>
      </c>
      <c r="R58" s="29">
        <f>K63</f>
        <v>377</v>
      </c>
      <c r="S58" s="29">
        <f t="shared" si="9"/>
        <v>70</v>
      </c>
      <c r="T58" s="30">
        <f t="shared" si="10"/>
        <v>70</v>
      </c>
    </row>
    <row r="59" spans="2:20" x14ac:dyDescent="0.25">
      <c r="B59" s="60" t="s">
        <v>23</v>
      </c>
      <c r="C59" s="45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458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Q59" s="28">
        <f t="shared" si="8"/>
        <v>458</v>
      </c>
      <c r="R59" s="29">
        <f>L63</f>
        <v>528</v>
      </c>
      <c r="S59" s="29">
        <f t="shared" si="9"/>
        <v>70</v>
      </c>
      <c r="T59" s="30">
        <f t="shared" si="10"/>
        <v>70</v>
      </c>
    </row>
    <row r="60" spans="2:20" x14ac:dyDescent="0.25">
      <c r="B60" s="60" t="s">
        <v>24</v>
      </c>
      <c r="C60" s="45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Q60" s="28">
        <f t="shared" si="8"/>
        <v>0</v>
      </c>
      <c r="R60" s="29">
        <f>M63</f>
        <v>108</v>
      </c>
      <c r="S60" s="29">
        <f t="shared" si="9"/>
        <v>108</v>
      </c>
      <c r="T60" s="30">
        <f t="shared" si="10"/>
        <v>108</v>
      </c>
    </row>
    <row r="61" spans="2:20" x14ac:dyDescent="0.25">
      <c r="B61" s="60" t="s">
        <v>25</v>
      </c>
      <c r="C61" s="45">
        <v>0</v>
      </c>
      <c r="D61" s="46">
        <v>0</v>
      </c>
      <c r="E61" s="46">
        <v>0</v>
      </c>
      <c r="F61" s="46">
        <v>0</v>
      </c>
      <c r="G61" s="46">
        <v>238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Q61" s="28">
        <f t="shared" si="8"/>
        <v>238</v>
      </c>
      <c r="R61" s="29">
        <f>N63</f>
        <v>343</v>
      </c>
      <c r="S61" s="29">
        <f t="shared" si="9"/>
        <v>105</v>
      </c>
      <c r="T61" s="30">
        <f t="shared" si="10"/>
        <v>105</v>
      </c>
    </row>
    <row r="62" spans="2:20" x14ac:dyDescent="0.25">
      <c r="B62" s="60" t="s">
        <v>26</v>
      </c>
      <c r="C62" s="45">
        <v>0</v>
      </c>
      <c r="D62" s="46">
        <v>0</v>
      </c>
      <c r="E62" s="46">
        <v>0</v>
      </c>
      <c r="F62" s="46">
        <v>0</v>
      </c>
      <c r="G62" s="46">
        <v>0</v>
      </c>
      <c r="H62" s="46">
        <v>232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Q62" s="28">
        <f t="shared" si="8"/>
        <v>232</v>
      </c>
      <c r="R62" s="29">
        <f>O63</f>
        <v>307</v>
      </c>
      <c r="S62" s="29">
        <f t="shared" si="9"/>
        <v>75</v>
      </c>
      <c r="T62" s="30">
        <f t="shared" si="10"/>
        <v>75</v>
      </c>
    </row>
    <row r="63" spans="2:20" ht="30" x14ac:dyDescent="0.25">
      <c r="B63" s="2" t="str">
        <f>+Q49</f>
        <v>Unidades disponibles en vehículos</v>
      </c>
      <c r="C63">
        <f t="shared" ref="C63:O63" si="11">SUM(C50:C62)</f>
        <v>0</v>
      </c>
      <c r="D63">
        <f t="shared" si="11"/>
        <v>73</v>
      </c>
      <c r="E63">
        <f t="shared" si="11"/>
        <v>137</v>
      </c>
      <c r="F63">
        <f t="shared" si="11"/>
        <v>196</v>
      </c>
      <c r="G63">
        <f t="shared" si="11"/>
        <v>238</v>
      </c>
      <c r="H63">
        <f t="shared" si="11"/>
        <v>232</v>
      </c>
      <c r="I63">
        <f t="shared" si="11"/>
        <v>191</v>
      </c>
      <c r="J63">
        <f t="shared" si="11"/>
        <v>458</v>
      </c>
      <c r="K63">
        <f t="shared" si="11"/>
        <v>377</v>
      </c>
      <c r="L63">
        <f t="shared" si="11"/>
        <v>528</v>
      </c>
      <c r="M63">
        <f t="shared" si="11"/>
        <v>108</v>
      </c>
      <c r="N63">
        <f t="shared" si="11"/>
        <v>343</v>
      </c>
      <c r="O63">
        <f t="shared" si="11"/>
        <v>307</v>
      </c>
    </row>
    <row r="67" spans="2:15" ht="15.75" thickBot="1" x14ac:dyDescent="0.3">
      <c r="B67" s="39" t="s">
        <v>42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2:15" ht="6" customHeight="1" thickTop="1" thickBot="1" x14ac:dyDescent="0.3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</row>
    <row r="69" spans="2:15" ht="15.75" thickBot="1" x14ac:dyDescent="0.3">
      <c r="B69" s="62"/>
      <c r="C69" s="63" t="s">
        <v>14</v>
      </c>
      <c r="D69" s="63" t="s">
        <v>15</v>
      </c>
      <c r="E69" s="63" t="s">
        <v>16</v>
      </c>
      <c r="F69" s="63" t="s">
        <v>17</v>
      </c>
      <c r="G69" s="63" t="s">
        <v>18</v>
      </c>
      <c r="H69" s="63" t="s">
        <v>19</v>
      </c>
      <c r="I69" s="63" t="s">
        <v>20</v>
      </c>
      <c r="J69" s="63" t="s">
        <v>21</v>
      </c>
      <c r="K69" s="63" t="s">
        <v>22</v>
      </c>
      <c r="L69" s="63" t="s">
        <v>23</v>
      </c>
      <c r="M69" s="63" t="s">
        <v>24</v>
      </c>
      <c r="N69" s="63" t="s">
        <v>25</v>
      </c>
      <c r="O69" s="63" t="s">
        <v>26</v>
      </c>
    </row>
    <row r="70" spans="2:15" x14ac:dyDescent="0.25">
      <c r="B70" s="65" t="s">
        <v>14</v>
      </c>
      <c r="C70" s="5">
        <f t="shared" ref="C70:O70" si="12">C50-$C$6*C32</f>
        <v>-647</v>
      </c>
      <c r="D70" s="10">
        <f t="shared" si="12"/>
        <v>0</v>
      </c>
      <c r="E70" s="10">
        <f t="shared" si="12"/>
        <v>0</v>
      </c>
      <c r="F70" s="10">
        <f t="shared" si="12"/>
        <v>0</v>
      </c>
      <c r="G70" s="10">
        <f t="shared" si="12"/>
        <v>0</v>
      </c>
      <c r="H70" s="10">
        <f t="shared" si="12"/>
        <v>0</v>
      </c>
      <c r="I70" s="10">
        <f t="shared" si="12"/>
        <v>0</v>
      </c>
      <c r="J70" s="10">
        <f t="shared" si="12"/>
        <v>0</v>
      </c>
      <c r="K70" s="10">
        <f t="shared" si="12"/>
        <v>0</v>
      </c>
      <c r="L70" s="10">
        <f t="shared" si="12"/>
        <v>-119</v>
      </c>
      <c r="M70" s="10">
        <f t="shared" si="12"/>
        <v>0</v>
      </c>
      <c r="N70" s="10">
        <f t="shared" si="12"/>
        <v>-304</v>
      </c>
      <c r="O70" s="10">
        <f t="shared" si="12"/>
        <v>0</v>
      </c>
    </row>
    <row r="71" spans="2:15" x14ac:dyDescent="0.25">
      <c r="B71" s="65" t="s">
        <v>15</v>
      </c>
      <c r="C71" s="7">
        <f t="shared" ref="C71:O71" si="13">C51-$C$6*C33</f>
        <v>-647</v>
      </c>
      <c r="D71" s="3">
        <f t="shared" si="13"/>
        <v>0</v>
      </c>
      <c r="E71" s="3">
        <f t="shared" si="13"/>
        <v>0</v>
      </c>
      <c r="F71" s="3">
        <f t="shared" si="13"/>
        <v>0</v>
      </c>
      <c r="G71" s="3">
        <f t="shared" si="13"/>
        <v>0</v>
      </c>
      <c r="H71" s="3">
        <f t="shared" si="13"/>
        <v>0</v>
      </c>
      <c r="I71" s="3">
        <f t="shared" si="13"/>
        <v>0</v>
      </c>
      <c r="J71" s="3">
        <f t="shared" si="13"/>
        <v>0</v>
      </c>
      <c r="K71" s="3">
        <f t="shared" si="13"/>
        <v>0</v>
      </c>
      <c r="L71" s="3">
        <f t="shared" si="13"/>
        <v>0</v>
      </c>
      <c r="M71" s="3">
        <f t="shared" si="13"/>
        <v>0</v>
      </c>
      <c r="N71" s="3">
        <f t="shared" si="13"/>
        <v>0</v>
      </c>
      <c r="O71" s="3">
        <f t="shared" si="13"/>
        <v>0</v>
      </c>
    </row>
    <row r="72" spans="2:15" x14ac:dyDescent="0.25">
      <c r="B72" s="65" t="s">
        <v>16</v>
      </c>
      <c r="C72" s="7">
        <f t="shared" ref="C72:O72" si="14">C52-$C$6*C34</f>
        <v>0</v>
      </c>
      <c r="D72" s="3">
        <f t="shared" si="14"/>
        <v>-574</v>
      </c>
      <c r="E72" s="3">
        <f t="shared" si="14"/>
        <v>0</v>
      </c>
      <c r="F72" s="3">
        <f t="shared" si="14"/>
        <v>0</v>
      </c>
      <c r="G72" s="3">
        <f t="shared" si="14"/>
        <v>0</v>
      </c>
      <c r="H72" s="3">
        <f t="shared" si="14"/>
        <v>0</v>
      </c>
      <c r="I72" s="3">
        <f t="shared" si="14"/>
        <v>0</v>
      </c>
      <c r="J72" s="3">
        <f t="shared" si="14"/>
        <v>0</v>
      </c>
      <c r="K72" s="3">
        <f t="shared" si="14"/>
        <v>0</v>
      </c>
      <c r="L72" s="3">
        <f t="shared" si="14"/>
        <v>0</v>
      </c>
      <c r="M72" s="3">
        <f t="shared" si="14"/>
        <v>0</v>
      </c>
      <c r="N72" s="3">
        <f t="shared" si="14"/>
        <v>0</v>
      </c>
      <c r="O72" s="3">
        <f t="shared" si="14"/>
        <v>0</v>
      </c>
    </row>
    <row r="73" spans="2:15" x14ac:dyDescent="0.25">
      <c r="B73" s="65" t="s">
        <v>17</v>
      </c>
      <c r="C73" s="7">
        <f t="shared" ref="C73:O73" si="15">C53-$C$6*C35</f>
        <v>0</v>
      </c>
      <c r="D73" s="3">
        <f t="shared" si="15"/>
        <v>0</v>
      </c>
      <c r="E73" s="3">
        <f t="shared" si="15"/>
        <v>-510</v>
      </c>
      <c r="F73" s="3">
        <f t="shared" si="15"/>
        <v>0</v>
      </c>
      <c r="G73" s="3">
        <f t="shared" si="15"/>
        <v>0</v>
      </c>
      <c r="H73" s="3">
        <f t="shared" si="15"/>
        <v>0</v>
      </c>
      <c r="I73" s="3">
        <f t="shared" si="15"/>
        <v>0</v>
      </c>
      <c r="J73" s="3">
        <f t="shared" si="15"/>
        <v>0</v>
      </c>
      <c r="K73" s="3">
        <f t="shared" si="15"/>
        <v>0</v>
      </c>
      <c r="L73" s="3">
        <f t="shared" si="15"/>
        <v>0</v>
      </c>
      <c r="M73" s="3">
        <f t="shared" si="15"/>
        <v>0</v>
      </c>
      <c r="N73" s="3">
        <f t="shared" si="15"/>
        <v>0</v>
      </c>
      <c r="O73" s="3">
        <f t="shared" si="15"/>
        <v>0</v>
      </c>
    </row>
    <row r="74" spans="2:15" x14ac:dyDescent="0.25">
      <c r="B74" s="65" t="s">
        <v>18</v>
      </c>
      <c r="C74" s="7">
        <f t="shared" ref="C74:O74" si="16">C54-$C$6*C36</f>
        <v>0</v>
      </c>
      <c r="D74" s="3">
        <f t="shared" si="16"/>
        <v>0</v>
      </c>
      <c r="E74" s="3">
        <f t="shared" si="16"/>
        <v>0</v>
      </c>
      <c r="F74" s="3">
        <f t="shared" si="16"/>
        <v>-451</v>
      </c>
      <c r="G74" s="3">
        <f t="shared" si="16"/>
        <v>0</v>
      </c>
      <c r="H74" s="3">
        <f t="shared" si="16"/>
        <v>0</v>
      </c>
      <c r="I74" s="3">
        <f t="shared" si="16"/>
        <v>0</v>
      </c>
      <c r="J74" s="3">
        <f t="shared" si="16"/>
        <v>0</v>
      </c>
      <c r="K74" s="3">
        <f t="shared" si="16"/>
        <v>0</v>
      </c>
      <c r="L74" s="3">
        <f t="shared" si="16"/>
        <v>0</v>
      </c>
      <c r="M74" s="3">
        <f t="shared" si="16"/>
        <v>0</v>
      </c>
      <c r="N74" s="3">
        <f t="shared" si="16"/>
        <v>0</v>
      </c>
      <c r="O74" s="3">
        <f t="shared" si="16"/>
        <v>0</v>
      </c>
    </row>
    <row r="75" spans="2:15" x14ac:dyDescent="0.25">
      <c r="B75" s="65" t="s">
        <v>19</v>
      </c>
      <c r="C75" s="7">
        <f t="shared" ref="C75:O75" si="17">C55-$C$6*C37</f>
        <v>0</v>
      </c>
      <c r="D75" s="3">
        <f t="shared" si="17"/>
        <v>0</v>
      </c>
      <c r="E75" s="3">
        <f t="shared" si="17"/>
        <v>0</v>
      </c>
      <c r="F75" s="3">
        <f t="shared" si="17"/>
        <v>0</v>
      </c>
      <c r="G75" s="3">
        <f t="shared" si="17"/>
        <v>0</v>
      </c>
      <c r="H75" s="3">
        <f t="shared" si="17"/>
        <v>0</v>
      </c>
      <c r="I75" s="3">
        <f t="shared" si="17"/>
        <v>-456</v>
      </c>
      <c r="J75" s="3">
        <f t="shared" si="17"/>
        <v>0</v>
      </c>
      <c r="K75" s="3">
        <f t="shared" si="17"/>
        <v>0</v>
      </c>
      <c r="L75" s="3">
        <f t="shared" si="17"/>
        <v>0</v>
      </c>
      <c r="M75" s="3">
        <f t="shared" si="17"/>
        <v>0</v>
      </c>
      <c r="N75" s="3">
        <f t="shared" si="17"/>
        <v>0</v>
      </c>
      <c r="O75" s="3">
        <f t="shared" si="17"/>
        <v>0</v>
      </c>
    </row>
    <row r="76" spans="2:15" x14ac:dyDescent="0.25">
      <c r="B76" s="65" t="s">
        <v>20</v>
      </c>
      <c r="C76" s="7">
        <f t="shared" ref="C76:O76" si="18">C56-$C$6*C38</f>
        <v>0</v>
      </c>
      <c r="D76" s="3">
        <f t="shared" si="18"/>
        <v>0</v>
      </c>
      <c r="E76" s="3">
        <f t="shared" si="18"/>
        <v>0</v>
      </c>
      <c r="F76" s="3">
        <f t="shared" si="18"/>
        <v>0</v>
      </c>
      <c r="G76" s="3">
        <f t="shared" si="18"/>
        <v>0</v>
      </c>
      <c r="H76" s="3">
        <f t="shared" si="18"/>
        <v>0</v>
      </c>
      <c r="I76" s="3">
        <f t="shared" si="18"/>
        <v>0</v>
      </c>
      <c r="J76" s="3">
        <f t="shared" si="18"/>
        <v>0</v>
      </c>
      <c r="K76" s="3">
        <f t="shared" si="18"/>
        <v>0</v>
      </c>
      <c r="L76" s="3">
        <f t="shared" si="18"/>
        <v>0</v>
      </c>
      <c r="M76" s="3">
        <f t="shared" si="18"/>
        <v>-539</v>
      </c>
      <c r="N76" s="3">
        <f t="shared" si="18"/>
        <v>0</v>
      </c>
      <c r="O76" s="3">
        <f t="shared" si="18"/>
        <v>0</v>
      </c>
    </row>
    <row r="77" spans="2:15" x14ac:dyDescent="0.25">
      <c r="B77" s="65" t="s">
        <v>21</v>
      </c>
      <c r="C77" s="7">
        <f t="shared" ref="C77:O77" si="19">C57-$C$6*C39</f>
        <v>0</v>
      </c>
      <c r="D77" s="3">
        <f t="shared" si="19"/>
        <v>0</v>
      </c>
      <c r="E77" s="3">
        <f t="shared" si="19"/>
        <v>0</v>
      </c>
      <c r="F77" s="3">
        <f t="shared" si="19"/>
        <v>0</v>
      </c>
      <c r="G77" s="3">
        <f t="shared" si="19"/>
        <v>0</v>
      </c>
      <c r="H77" s="3">
        <f t="shared" si="19"/>
        <v>0</v>
      </c>
      <c r="I77" s="3">
        <f t="shared" si="19"/>
        <v>0</v>
      </c>
      <c r="J77" s="3">
        <f t="shared" si="19"/>
        <v>0</v>
      </c>
      <c r="K77" s="3">
        <f t="shared" si="19"/>
        <v>-270</v>
      </c>
      <c r="L77" s="3">
        <f t="shared" si="19"/>
        <v>0</v>
      </c>
      <c r="M77" s="3">
        <f t="shared" si="19"/>
        <v>0</v>
      </c>
      <c r="N77" s="3">
        <f t="shared" si="19"/>
        <v>0</v>
      </c>
      <c r="O77" s="3">
        <f t="shared" si="19"/>
        <v>0</v>
      </c>
    </row>
    <row r="78" spans="2:15" x14ac:dyDescent="0.25">
      <c r="B78" s="65" t="s">
        <v>22</v>
      </c>
      <c r="C78" s="7">
        <f t="shared" ref="C78:O78" si="20">C58-$C$6*C40</f>
        <v>0</v>
      </c>
      <c r="D78" s="3">
        <f t="shared" si="20"/>
        <v>0</v>
      </c>
      <c r="E78" s="3">
        <f t="shared" si="20"/>
        <v>0</v>
      </c>
      <c r="F78" s="3">
        <f t="shared" si="20"/>
        <v>0</v>
      </c>
      <c r="G78" s="3">
        <f t="shared" si="20"/>
        <v>0</v>
      </c>
      <c r="H78" s="3">
        <f t="shared" si="20"/>
        <v>0</v>
      </c>
      <c r="I78" s="3">
        <f t="shared" si="20"/>
        <v>0</v>
      </c>
      <c r="J78" s="3">
        <f t="shared" si="20"/>
        <v>0</v>
      </c>
      <c r="K78" s="3">
        <f t="shared" si="20"/>
        <v>0</v>
      </c>
      <c r="L78" s="3">
        <f t="shared" si="20"/>
        <v>0</v>
      </c>
      <c r="M78" s="3">
        <f t="shared" si="20"/>
        <v>0</v>
      </c>
      <c r="N78" s="3">
        <f t="shared" si="20"/>
        <v>0</v>
      </c>
      <c r="O78" s="3">
        <f t="shared" si="20"/>
        <v>-340</v>
      </c>
    </row>
    <row r="79" spans="2:15" x14ac:dyDescent="0.25">
      <c r="B79" s="65" t="s">
        <v>23</v>
      </c>
      <c r="C79" s="7">
        <f t="shared" ref="C79:O79" si="21">C59-$C$6*C41</f>
        <v>0</v>
      </c>
      <c r="D79" s="3">
        <f t="shared" si="21"/>
        <v>0</v>
      </c>
      <c r="E79" s="3">
        <f t="shared" si="21"/>
        <v>0</v>
      </c>
      <c r="F79" s="3">
        <f t="shared" si="21"/>
        <v>0</v>
      </c>
      <c r="G79" s="3">
        <f t="shared" si="21"/>
        <v>0</v>
      </c>
      <c r="H79" s="3">
        <f t="shared" si="21"/>
        <v>0</v>
      </c>
      <c r="I79" s="3">
        <f t="shared" si="21"/>
        <v>0</v>
      </c>
      <c r="J79" s="3">
        <f t="shared" si="21"/>
        <v>-189</v>
      </c>
      <c r="K79" s="3">
        <f t="shared" si="21"/>
        <v>0</v>
      </c>
      <c r="L79" s="3">
        <f t="shared" si="21"/>
        <v>0</v>
      </c>
      <c r="M79" s="3">
        <f t="shared" si="21"/>
        <v>0</v>
      </c>
      <c r="N79" s="3">
        <f t="shared" si="21"/>
        <v>0</v>
      </c>
      <c r="O79" s="3">
        <f t="shared" si="21"/>
        <v>0</v>
      </c>
    </row>
    <row r="80" spans="2:15" x14ac:dyDescent="0.25">
      <c r="B80" s="65" t="s">
        <v>24</v>
      </c>
      <c r="C80" s="7">
        <f t="shared" ref="C80:O80" si="22">C60-$C$6*C42</f>
        <v>-647</v>
      </c>
      <c r="D80" s="3">
        <f t="shared" si="22"/>
        <v>0</v>
      </c>
      <c r="E80" s="3">
        <f t="shared" si="22"/>
        <v>0</v>
      </c>
      <c r="F80" s="3">
        <f t="shared" si="22"/>
        <v>0</v>
      </c>
      <c r="G80" s="3">
        <f t="shared" si="22"/>
        <v>0</v>
      </c>
      <c r="H80" s="3">
        <f t="shared" si="22"/>
        <v>0</v>
      </c>
      <c r="I80" s="3">
        <f t="shared" si="22"/>
        <v>0</v>
      </c>
      <c r="J80" s="3">
        <f t="shared" si="22"/>
        <v>0</v>
      </c>
      <c r="K80" s="3">
        <f t="shared" si="22"/>
        <v>0</v>
      </c>
      <c r="L80" s="3">
        <f t="shared" si="22"/>
        <v>0</v>
      </c>
      <c r="M80" s="3">
        <f t="shared" si="22"/>
        <v>0</v>
      </c>
      <c r="N80" s="3">
        <f t="shared" si="22"/>
        <v>0</v>
      </c>
      <c r="O80" s="3">
        <f t="shared" si="22"/>
        <v>0</v>
      </c>
    </row>
    <row r="81" spans="2:15" x14ac:dyDescent="0.25">
      <c r="B81" s="65" t="s">
        <v>25</v>
      </c>
      <c r="C81" s="7">
        <f t="shared" ref="C81:O81" si="23">C61-$C$6*C43</f>
        <v>0</v>
      </c>
      <c r="D81" s="3">
        <f t="shared" si="23"/>
        <v>0</v>
      </c>
      <c r="E81" s="3">
        <f t="shared" si="23"/>
        <v>0</v>
      </c>
      <c r="F81" s="3">
        <f t="shared" si="23"/>
        <v>0</v>
      </c>
      <c r="G81" s="3">
        <f t="shared" si="23"/>
        <v>-409</v>
      </c>
      <c r="H81" s="3">
        <f t="shared" si="23"/>
        <v>0</v>
      </c>
      <c r="I81" s="3">
        <f t="shared" si="23"/>
        <v>0</v>
      </c>
      <c r="J81" s="3">
        <f t="shared" si="23"/>
        <v>0</v>
      </c>
      <c r="K81" s="3">
        <f t="shared" si="23"/>
        <v>0</v>
      </c>
      <c r="L81" s="3">
        <f t="shared" si="23"/>
        <v>0</v>
      </c>
      <c r="M81" s="3">
        <f t="shared" si="23"/>
        <v>0</v>
      </c>
      <c r="N81" s="3">
        <f t="shared" si="23"/>
        <v>0</v>
      </c>
      <c r="O81" s="3">
        <f t="shared" si="23"/>
        <v>0</v>
      </c>
    </row>
    <row r="82" spans="2:15" x14ac:dyDescent="0.25">
      <c r="B82" s="65" t="s">
        <v>26</v>
      </c>
      <c r="C82" s="7">
        <f t="shared" ref="C82:O82" si="24">C62-$C$6*C44</f>
        <v>0</v>
      </c>
      <c r="D82" s="3">
        <f t="shared" si="24"/>
        <v>0</v>
      </c>
      <c r="E82" s="3">
        <f t="shared" si="24"/>
        <v>0</v>
      </c>
      <c r="F82" s="3">
        <f t="shared" si="24"/>
        <v>0</v>
      </c>
      <c r="G82" s="3">
        <f t="shared" si="24"/>
        <v>0</v>
      </c>
      <c r="H82" s="3">
        <f t="shared" si="24"/>
        <v>-415</v>
      </c>
      <c r="I82" s="3">
        <f t="shared" si="24"/>
        <v>0</v>
      </c>
      <c r="J82" s="3">
        <f t="shared" si="24"/>
        <v>0</v>
      </c>
      <c r="K82" s="3">
        <f t="shared" si="24"/>
        <v>0</v>
      </c>
      <c r="L82" s="3">
        <f t="shared" si="24"/>
        <v>0</v>
      </c>
      <c r="M82" s="3">
        <f t="shared" si="24"/>
        <v>0</v>
      </c>
      <c r="N82" s="3">
        <f t="shared" si="24"/>
        <v>0</v>
      </c>
      <c r="O82" s="3">
        <f t="shared" si="24"/>
        <v>0</v>
      </c>
    </row>
  </sheetData>
  <mergeCells count="8">
    <mergeCell ref="I5:I7"/>
    <mergeCell ref="N5:O5"/>
    <mergeCell ref="J8:L8"/>
    <mergeCell ref="N4:P4"/>
    <mergeCell ref="S7:T7"/>
    <mergeCell ref="N6:P6"/>
    <mergeCell ref="N7:P7"/>
    <mergeCell ref="J4:K4"/>
  </mergeCells>
  <conditionalFormatting sqref="C32:O44">
    <cfRule type="dataBar" priority="2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{D0D05B79-4D37-4377-AD5A-E60FC398E489}</x14:id>
        </ext>
      </extLst>
    </cfRule>
  </conditionalFormatting>
  <conditionalFormatting sqref="C50:O62">
    <cfRule type="dataBar" priority="2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{E9C98128-93BE-498B-9929-DF56FD3A9243}</x14:id>
        </ext>
      </extLst>
    </cfRule>
  </conditionalFormatting>
  <conditionalFormatting sqref="Q6:AB6">
    <cfRule type="cellIs" dxfId="22" priority="4" operator="greaterThan">
      <formula>0.8</formula>
    </cfRule>
    <cfRule type="cellIs" dxfId="21" priority="5" operator="between">
      <formula>0.5</formula>
      <formula>"0.8"</formula>
    </cfRule>
  </conditionalFormatting>
  <conditionalFormatting sqref="Q5:AB5">
    <cfRule type="dataBar" priority="2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{3CC7D701-F655-4079-803D-274D0CD0AF84}</x14:id>
        </ext>
      </extLst>
    </cfRule>
  </conditionalFormatting>
  <conditionalFormatting sqref="K6">
    <cfRule type="cellIs" dxfId="20" priority="1" operator="lessThan">
      <formula>50</formula>
    </cfRule>
    <cfRule type="cellIs" dxfId="19" priority="2" operator="greaterThan">
      <formula>80</formula>
    </cfRule>
    <cfRule type="cellIs" dxfId="18" priority="3" operator="between">
      <formula>50</formula>
      <formula>80</formula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D05B79-4D37-4377-AD5A-E60FC398E4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C32:O44</xm:sqref>
        </x14:conditionalFormatting>
        <x14:conditionalFormatting xmlns:xm="http://schemas.microsoft.com/office/excel/2006/main">
          <x14:cfRule type="dataBar" id="{E9C98128-93BE-498B-9929-DF56FD3A92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C50:O62</xm:sqref>
        </x14:conditionalFormatting>
        <x14:conditionalFormatting xmlns:xm="http://schemas.microsoft.com/office/excel/2006/main">
          <x14:cfRule type="dataBar" id="{3CC7D701-F655-4079-803D-274D0CD0AF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Q5:AB5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30A4E-896B-4AD1-8E60-C8E949F3605F}">
  <dimension ref="B1:BA86"/>
  <sheetViews>
    <sheetView topLeftCell="A46" zoomScale="70" zoomScaleNormal="70" workbookViewId="0">
      <selection activeCell="B67" sqref="B67"/>
    </sheetView>
  </sheetViews>
  <sheetFormatPr baseColWidth="10" defaultColWidth="9.140625" defaultRowHeight="15" x14ac:dyDescent="0.25"/>
  <cols>
    <col min="1" max="1" width="5.140625" customWidth="1"/>
    <col min="2" max="2" width="24.7109375" customWidth="1"/>
    <col min="3" max="3" width="11.42578125" customWidth="1"/>
    <col min="4" max="4" width="9.7109375" customWidth="1"/>
    <col min="5" max="5" width="7.28515625" customWidth="1"/>
    <col min="6" max="6" width="19.28515625" customWidth="1"/>
    <col min="7" max="7" width="11.5703125" customWidth="1"/>
    <col min="8" max="8" width="9.85546875" customWidth="1"/>
    <col min="9" max="9" width="6.28515625" bestFit="1" customWidth="1"/>
    <col min="10" max="10" width="16.85546875" customWidth="1"/>
    <col min="11" max="11" width="11.42578125" customWidth="1"/>
    <col min="12" max="12" width="9.140625" customWidth="1"/>
    <col min="13" max="13" width="7.42578125" bestFit="1" customWidth="1"/>
    <col min="14" max="14" width="15.5703125" customWidth="1"/>
    <col min="15" max="15" width="14.140625" customWidth="1"/>
    <col min="16" max="16" width="16.7109375" customWidth="1"/>
    <col min="17" max="17" width="12.85546875" customWidth="1"/>
    <col min="18" max="18" width="15.42578125" customWidth="1"/>
    <col min="19" max="19" width="12.42578125" customWidth="1"/>
    <col min="20" max="20" width="15.140625" customWidth="1"/>
    <col min="21" max="21" width="11.42578125" customWidth="1"/>
    <col min="22" max="29" width="10.5703125" customWidth="1"/>
    <col min="30" max="31" width="5.140625" customWidth="1"/>
    <col min="32" max="32" width="8.42578125" customWidth="1"/>
    <col min="33" max="33" width="35.42578125" customWidth="1"/>
    <col min="34" max="34" width="15.140625" customWidth="1"/>
    <col min="35" max="35" width="7.7109375" customWidth="1"/>
    <col min="36" max="36" width="3.7109375" customWidth="1"/>
    <col min="44" max="87" width="2.7109375" customWidth="1"/>
    <col min="88" max="132" width="4.85546875" customWidth="1"/>
  </cols>
  <sheetData>
    <row r="1" spans="2:53" ht="54.75" customHeight="1" thickBot="1" x14ac:dyDescent="0.4">
      <c r="B1" s="40" t="s">
        <v>101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2:53" ht="15.75" thickTop="1" x14ac:dyDescent="0.25">
      <c r="B2" t="s">
        <v>56</v>
      </c>
    </row>
    <row r="3" spans="2:53" ht="15.75" thickBot="1" x14ac:dyDescent="0.3"/>
    <row r="4" spans="2:53" ht="15.75" thickBot="1" x14ac:dyDescent="0.3">
      <c r="B4" s="18" t="s">
        <v>31</v>
      </c>
      <c r="C4" s="19" t="s">
        <v>32</v>
      </c>
      <c r="D4" s="20" t="s">
        <v>33</v>
      </c>
      <c r="F4" t="s">
        <v>36</v>
      </c>
      <c r="J4" s="200" t="s">
        <v>58</v>
      </c>
      <c r="K4" s="200"/>
      <c r="L4" s="200"/>
      <c r="N4" s="208" t="s">
        <v>62</v>
      </c>
      <c r="O4" s="208"/>
      <c r="P4" s="208"/>
      <c r="Q4" s="115" t="s">
        <v>15</v>
      </c>
      <c r="R4" s="58" t="s">
        <v>16</v>
      </c>
      <c r="S4" s="58" t="s">
        <v>17</v>
      </c>
      <c r="T4" s="58" t="s">
        <v>18</v>
      </c>
      <c r="U4" s="58" t="s">
        <v>19</v>
      </c>
      <c r="V4" s="58" t="s">
        <v>20</v>
      </c>
      <c r="W4" s="58" t="s">
        <v>21</v>
      </c>
      <c r="X4" s="58" t="s">
        <v>22</v>
      </c>
      <c r="Y4" s="58" t="s">
        <v>23</v>
      </c>
      <c r="Z4" s="58" t="s">
        <v>24</v>
      </c>
      <c r="AA4" s="58" t="s">
        <v>25</v>
      </c>
      <c r="AB4" s="58" t="s">
        <v>26</v>
      </c>
      <c r="AC4" s="59" t="s">
        <v>27</v>
      </c>
    </row>
    <row r="5" spans="2:53" ht="37.5" customHeight="1" x14ac:dyDescent="0.25">
      <c r="B5" s="13" t="s">
        <v>0</v>
      </c>
      <c r="C5" s="14">
        <v>13</v>
      </c>
      <c r="D5" s="15" t="s">
        <v>34</v>
      </c>
      <c r="F5" s="128" t="s">
        <v>31</v>
      </c>
      <c r="G5" s="128" t="s">
        <v>32</v>
      </c>
      <c r="H5" s="128" t="s">
        <v>33</v>
      </c>
      <c r="I5" s="185"/>
      <c r="J5" s="83" t="s">
        <v>31</v>
      </c>
      <c r="K5" s="84" t="s">
        <v>32</v>
      </c>
      <c r="L5" s="85"/>
      <c r="N5" s="204" t="s">
        <v>81</v>
      </c>
      <c r="O5" s="204"/>
      <c r="P5" s="161">
        <f>+SUM(Q5:AB5)</f>
        <v>944</v>
      </c>
      <c r="Q5" s="25">
        <f>+D52</f>
        <v>421</v>
      </c>
      <c r="R5" s="157">
        <f t="shared" ref="R5:AC5" si="0">+E52</f>
        <v>0</v>
      </c>
      <c r="S5" s="157">
        <f t="shared" si="0"/>
        <v>0</v>
      </c>
      <c r="T5" s="157">
        <f t="shared" si="0"/>
        <v>0</v>
      </c>
      <c r="U5" s="157">
        <f t="shared" si="0"/>
        <v>0</v>
      </c>
      <c r="V5" s="157">
        <f t="shared" si="0"/>
        <v>0</v>
      </c>
      <c r="W5" s="157">
        <f t="shared" si="0"/>
        <v>0</v>
      </c>
      <c r="X5" s="157">
        <f t="shared" si="0"/>
        <v>0</v>
      </c>
      <c r="Y5" s="157">
        <f t="shared" si="0"/>
        <v>0</v>
      </c>
      <c r="Z5" s="157">
        <f t="shared" si="0"/>
        <v>523</v>
      </c>
      <c r="AA5" s="157">
        <f t="shared" si="0"/>
        <v>0</v>
      </c>
      <c r="AB5" s="157">
        <f t="shared" si="0"/>
        <v>0</v>
      </c>
      <c r="AC5" s="162">
        <f t="shared" si="0"/>
        <v>0</v>
      </c>
    </row>
    <row r="6" spans="2:53" ht="30.75" thickBot="1" x14ac:dyDescent="0.3">
      <c r="B6" s="7" t="s">
        <v>86</v>
      </c>
      <c r="C6" s="81">
        <v>700</v>
      </c>
      <c r="D6" s="8" t="s">
        <v>35</v>
      </c>
      <c r="F6" s="153" t="s">
        <v>8</v>
      </c>
      <c r="G6" s="128">
        <f>(35/3)/60</f>
        <v>0.19444444444444445</v>
      </c>
      <c r="H6" s="128" t="s">
        <v>9</v>
      </c>
      <c r="I6" s="185"/>
      <c r="J6" s="9" t="s">
        <v>69</v>
      </c>
      <c r="K6" s="33">
        <f>+C5/SUM(Q34:Q46)*100</f>
        <v>100</v>
      </c>
      <c r="L6" s="12"/>
      <c r="N6" s="204" t="s">
        <v>70</v>
      </c>
      <c r="O6" s="204"/>
      <c r="P6" s="198"/>
      <c r="Q6" s="163">
        <f t="shared" ref="Q6:AC6" si="1">+Q5/$C$6</f>
        <v>0.60142857142857142</v>
      </c>
      <c r="R6" s="125">
        <f t="shared" si="1"/>
        <v>0</v>
      </c>
      <c r="S6" s="125">
        <f t="shared" si="1"/>
        <v>0</v>
      </c>
      <c r="T6" s="125">
        <f t="shared" si="1"/>
        <v>0</v>
      </c>
      <c r="U6" s="125">
        <f t="shared" si="1"/>
        <v>0</v>
      </c>
      <c r="V6" s="125">
        <f t="shared" si="1"/>
        <v>0</v>
      </c>
      <c r="W6" s="125">
        <f t="shared" si="1"/>
        <v>0</v>
      </c>
      <c r="X6" s="125">
        <f t="shared" si="1"/>
        <v>0</v>
      </c>
      <c r="Y6" s="125">
        <f t="shared" si="1"/>
        <v>0</v>
      </c>
      <c r="Z6" s="125">
        <f t="shared" si="1"/>
        <v>0.74714285714285711</v>
      </c>
      <c r="AA6" s="125">
        <f t="shared" si="1"/>
        <v>0</v>
      </c>
      <c r="AB6" s="125">
        <f t="shared" si="1"/>
        <v>0</v>
      </c>
      <c r="AC6" s="164">
        <f t="shared" si="1"/>
        <v>0</v>
      </c>
      <c r="AZ6" s="1"/>
      <c r="BA6" s="1"/>
    </row>
    <row r="7" spans="2:53" ht="38.25" customHeight="1" thickBot="1" x14ac:dyDescent="0.3">
      <c r="B7" s="7" t="s">
        <v>2</v>
      </c>
      <c r="C7" s="4">
        <f>+SUMPRODUCT(C15:P28,C33:P46)</f>
        <v>21.450000000000003</v>
      </c>
      <c r="D7" s="8" t="s">
        <v>7</v>
      </c>
      <c r="F7" s="153" t="s">
        <v>10</v>
      </c>
      <c r="G7" s="128">
        <f>+G6*C5</f>
        <v>2.5277777777777777</v>
      </c>
      <c r="H7" s="128" t="s">
        <v>9</v>
      </c>
      <c r="I7" s="185"/>
      <c r="J7" s="82"/>
      <c r="K7" s="56"/>
      <c r="L7" s="56"/>
      <c r="N7" s="204" t="s">
        <v>82</v>
      </c>
      <c r="O7" s="204"/>
      <c r="P7" s="198"/>
      <c r="Q7" s="165" t="s">
        <v>91</v>
      </c>
      <c r="R7" s="159">
        <f>+C5</f>
        <v>13</v>
      </c>
      <c r="S7" s="205" t="s">
        <v>92</v>
      </c>
      <c r="T7" s="205"/>
      <c r="U7" s="132">
        <f>+C10</f>
        <v>2</v>
      </c>
      <c r="V7" s="116"/>
      <c r="W7" s="21" t="s">
        <v>80</v>
      </c>
      <c r="X7" s="21"/>
      <c r="Y7" s="21"/>
      <c r="Z7" s="21"/>
      <c r="AA7" s="21"/>
      <c r="AB7" s="21"/>
      <c r="AC7" s="12"/>
    </row>
    <row r="8" spans="2:53" ht="40.5" customHeight="1" thickBot="1" x14ac:dyDescent="0.3">
      <c r="B8" s="7" t="s">
        <v>4</v>
      </c>
      <c r="C8" s="3">
        <f>SUM(U53:U65)</f>
        <v>944</v>
      </c>
      <c r="D8" s="8" t="s">
        <v>35</v>
      </c>
      <c r="J8" s="200" t="s">
        <v>60</v>
      </c>
      <c r="K8" s="200"/>
      <c r="L8" s="200"/>
    </row>
    <row r="9" spans="2:53" ht="30.75" thickBot="1" x14ac:dyDescent="0.3">
      <c r="B9" s="156" t="s">
        <v>89</v>
      </c>
      <c r="C9">
        <v>36</v>
      </c>
      <c r="D9" s="94" t="s">
        <v>63</v>
      </c>
      <c r="F9" s="128" t="s">
        <v>31</v>
      </c>
      <c r="G9" s="128" t="s">
        <v>32</v>
      </c>
      <c r="H9" s="128" t="s">
        <v>33</v>
      </c>
      <c r="J9" s="18" t="s">
        <v>31</v>
      </c>
      <c r="K9" s="19" t="s">
        <v>32</v>
      </c>
      <c r="L9" s="20" t="s">
        <v>33</v>
      </c>
      <c r="M9" s="133"/>
      <c r="N9" s="134"/>
    </row>
    <row r="10" spans="2:53" ht="45.75" thickBot="1" x14ac:dyDescent="0.3">
      <c r="B10" s="140" t="s">
        <v>90</v>
      </c>
      <c r="C10" s="11">
        <f>ROUNDUP(C8/C6,0)</f>
        <v>2</v>
      </c>
      <c r="D10" s="12"/>
      <c r="F10" s="154" t="s">
        <v>54</v>
      </c>
      <c r="G10" s="154">
        <v>9048</v>
      </c>
      <c r="H10" s="154" t="s">
        <v>55</v>
      </c>
      <c r="I10" s="89"/>
      <c r="J10" s="90" t="s">
        <v>61</v>
      </c>
      <c r="K10" s="33">
        <f>+(C7/C9)*G10</f>
        <v>5391.1000000000013</v>
      </c>
      <c r="L10" s="92" t="s">
        <v>55</v>
      </c>
      <c r="M10" s="135"/>
      <c r="N10" s="136"/>
      <c r="O10" s="89"/>
      <c r="P10" s="89"/>
      <c r="Q10" s="89"/>
      <c r="R10" s="89"/>
    </row>
    <row r="12" spans="2:53" ht="15.75" thickBot="1" x14ac:dyDescent="0.3">
      <c r="B12" s="39" t="s">
        <v>39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2:53" ht="6" customHeight="1" thickTop="1" thickBot="1" x14ac:dyDescent="0.3"/>
    <row r="14" spans="2:53" ht="15.75" thickBot="1" x14ac:dyDescent="0.3">
      <c r="B14" s="34"/>
      <c r="C14" s="35" t="s">
        <v>14</v>
      </c>
      <c r="D14" s="35" t="s">
        <v>15</v>
      </c>
      <c r="E14" s="35" t="s">
        <v>16</v>
      </c>
      <c r="F14" s="35" t="s">
        <v>17</v>
      </c>
      <c r="G14" s="35" t="s">
        <v>18</v>
      </c>
      <c r="H14" s="35" t="s">
        <v>19</v>
      </c>
      <c r="I14" s="35" t="s">
        <v>20</v>
      </c>
      <c r="J14" s="35" t="s">
        <v>21</v>
      </c>
      <c r="K14" s="35" t="s">
        <v>22</v>
      </c>
      <c r="L14" s="35" t="s">
        <v>23</v>
      </c>
      <c r="M14" s="35" t="s">
        <v>24</v>
      </c>
      <c r="N14" s="35" t="s">
        <v>25</v>
      </c>
      <c r="O14" s="35" t="s">
        <v>26</v>
      </c>
      <c r="P14" s="35" t="s">
        <v>27</v>
      </c>
      <c r="Q14" s="36" t="s">
        <v>3</v>
      </c>
    </row>
    <row r="15" spans="2:53" x14ac:dyDescent="0.25">
      <c r="B15" s="37" t="s">
        <v>14</v>
      </c>
      <c r="C15" s="25">
        <v>0</v>
      </c>
      <c r="D15" s="26">
        <v>3.8</v>
      </c>
      <c r="E15" s="26">
        <v>4</v>
      </c>
      <c r="F15" s="26">
        <v>4.3</v>
      </c>
      <c r="G15" s="26">
        <v>4.4000000000000004</v>
      </c>
      <c r="H15" s="26">
        <v>4.5</v>
      </c>
      <c r="I15" s="26">
        <v>4.3</v>
      </c>
      <c r="J15" s="26">
        <v>4.5</v>
      </c>
      <c r="K15" s="26">
        <v>4.3</v>
      </c>
      <c r="L15" s="26">
        <v>4</v>
      </c>
      <c r="M15" s="26">
        <v>4.7</v>
      </c>
      <c r="N15" s="26">
        <v>4.0999999999999996</v>
      </c>
      <c r="O15" s="26">
        <v>4.8</v>
      </c>
      <c r="P15" s="26">
        <v>5.0999999999999996</v>
      </c>
      <c r="Q15" s="171"/>
    </row>
    <row r="16" spans="2:53" x14ac:dyDescent="0.25">
      <c r="B16" s="37" t="s">
        <v>15</v>
      </c>
      <c r="C16" s="28">
        <v>3.8</v>
      </c>
      <c r="D16" s="29">
        <v>0</v>
      </c>
      <c r="E16" s="29">
        <v>0.22</v>
      </c>
      <c r="F16" s="29">
        <v>0.5</v>
      </c>
      <c r="G16" s="29">
        <v>0.75</v>
      </c>
      <c r="H16" s="29">
        <v>1.2</v>
      </c>
      <c r="I16" s="29">
        <v>1.3</v>
      </c>
      <c r="J16" s="29">
        <v>0.75</v>
      </c>
      <c r="K16" s="29">
        <v>4</v>
      </c>
      <c r="L16" s="29">
        <v>1.3</v>
      </c>
      <c r="M16" s="29">
        <v>1.9</v>
      </c>
      <c r="N16" s="29">
        <v>1.6</v>
      </c>
      <c r="O16" s="29">
        <v>1.26</v>
      </c>
      <c r="P16" s="29">
        <v>1.8</v>
      </c>
      <c r="Q16" s="171">
        <v>75</v>
      </c>
      <c r="S16" s="144">
        <f ca="1">+RANDBETWEEN(40,105)</f>
        <v>104</v>
      </c>
    </row>
    <row r="17" spans="2:19" x14ac:dyDescent="0.25">
      <c r="B17" s="37" t="s">
        <v>16</v>
      </c>
      <c r="C17" s="28">
        <v>4</v>
      </c>
      <c r="D17" s="29">
        <v>0.22</v>
      </c>
      <c r="E17" s="29">
        <v>0</v>
      </c>
      <c r="F17" s="29">
        <v>0.23</v>
      </c>
      <c r="G17" s="29">
        <v>0.85</v>
      </c>
      <c r="H17" s="29">
        <v>1.2</v>
      </c>
      <c r="I17" s="29">
        <v>1.2</v>
      </c>
      <c r="J17" s="29">
        <v>1</v>
      </c>
      <c r="K17" s="29">
        <v>0.9</v>
      </c>
      <c r="L17" s="29">
        <v>1.2</v>
      </c>
      <c r="M17" s="29">
        <v>1.8</v>
      </c>
      <c r="N17" s="29">
        <v>1.7649999999999999</v>
      </c>
      <c r="O17" s="29">
        <v>1.98</v>
      </c>
      <c r="P17" s="29">
        <v>2.5</v>
      </c>
      <c r="Q17" s="171">
        <v>99</v>
      </c>
      <c r="S17" s="144">
        <f t="shared" ref="S17:S28" ca="1" si="2">+RANDBETWEEN(40,110)</f>
        <v>87</v>
      </c>
    </row>
    <row r="18" spans="2:19" x14ac:dyDescent="0.25">
      <c r="B18" s="37" t="s">
        <v>17</v>
      </c>
      <c r="C18" s="28">
        <v>4.3</v>
      </c>
      <c r="D18" s="29">
        <v>0.5</v>
      </c>
      <c r="E18" s="29">
        <v>0.23</v>
      </c>
      <c r="F18" s="29">
        <v>0</v>
      </c>
      <c r="G18" s="29">
        <v>0.65</v>
      </c>
      <c r="H18" s="29">
        <v>1</v>
      </c>
      <c r="I18" s="29">
        <v>1.1000000000000001</v>
      </c>
      <c r="J18" s="29">
        <v>1.2</v>
      </c>
      <c r="K18" s="29">
        <v>0.65</v>
      </c>
      <c r="L18" s="29">
        <v>0.95</v>
      </c>
      <c r="M18" s="29">
        <v>1.5</v>
      </c>
      <c r="N18" s="29">
        <v>1.3</v>
      </c>
      <c r="O18" s="29">
        <v>1.65</v>
      </c>
      <c r="P18" s="29">
        <v>0.8</v>
      </c>
      <c r="Q18" s="171">
        <v>58</v>
      </c>
      <c r="S18" s="144">
        <f t="shared" ca="1" si="2"/>
        <v>49</v>
      </c>
    </row>
    <row r="19" spans="2:19" x14ac:dyDescent="0.25">
      <c r="B19" s="37" t="s">
        <v>18</v>
      </c>
      <c r="C19" s="28">
        <v>4.4000000000000004</v>
      </c>
      <c r="D19" s="29">
        <v>0.75</v>
      </c>
      <c r="E19" s="29">
        <v>0.85</v>
      </c>
      <c r="F19" s="29">
        <v>0.65</v>
      </c>
      <c r="G19" s="29">
        <v>0</v>
      </c>
      <c r="H19" s="29">
        <v>0.5</v>
      </c>
      <c r="I19" s="29">
        <v>0.55000000000000004</v>
      </c>
      <c r="J19" s="29">
        <v>1.2</v>
      </c>
      <c r="K19" s="29">
        <v>0.75</v>
      </c>
      <c r="L19" s="29">
        <v>1</v>
      </c>
      <c r="M19" s="29">
        <v>1.1000000000000001</v>
      </c>
      <c r="N19" s="29">
        <v>0.65</v>
      </c>
      <c r="O19" s="29">
        <v>0.98</v>
      </c>
      <c r="P19" s="29">
        <v>0.54</v>
      </c>
      <c r="Q19" s="171">
        <v>70</v>
      </c>
      <c r="S19" s="144">
        <f t="shared" ca="1" si="2"/>
        <v>54</v>
      </c>
    </row>
    <row r="20" spans="2:19" x14ac:dyDescent="0.25">
      <c r="B20" s="37" t="s">
        <v>19</v>
      </c>
      <c r="C20" s="28">
        <v>4.5</v>
      </c>
      <c r="D20" s="29">
        <v>1.2</v>
      </c>
      <c r="E20" s="29">
        <v>1.2</v>
      </c>
      <c r="F20" s="29">
        <v>1</v>
      </c>
      <c r="G20" s="29">
        <v>0.5</v>
      </c>
      <c r="H20" s="29">
        <v>0</v>
      </c>
      <c r="I20" s="29">
        <v>0.17</v>
      </c>
      <c r="J20" s="29">
        <v>1.3</v>
      </c>
      <c r="K20" s="29">
        <v>0.85</v>
      </c>
      <c r="L20" s="29">
        <v>1.1000000000000001</v>
      </c>
      <c r="M20" s="29">
        <v>0.75</v>
      </c>
      <c r="N20" s="29">
        <v>1.24</v>
      </c>
      <c r="O20" s="29">
        <v>0.46</v>
      </c>
      <c r="P20" s="29">
        <v>0.56000000000000005</v>
      </c>
      <c r="Q20" s="171">
        <v>91</v>
      </c>
      <c r="S20" s="144">
        <f t="shared" ca="1" si="2"/>
        <v>63</v>
      </c>
    </row>
    <row r="21" spans="2:19" x14ac:dyDescent="0.25">
      <c r="B21" s="37" t="s">
        <v>20</v>
      </c>
      <c r="C21" s="28">
        <v>4.3</v>
      </c>
      <c r="D21" s="29">
        <v>1.3</v>
      </c>
      <c r="E21" s="29">
        <v>1.2</v>
      </c>
      <c r="F21" s="29">
        <v>1.1000000000000001</v>
      </c>
      <c r="G21" s="29">
        <v>0.55000000000000004</v>
      </c>
      <c r="H21" s="29">
        <v>0.17</v>
      </c>
      <c r="I21" s="29">
        <v>0</v>
      </c>
      <c r="J21" s="29">
        <v>1.1000000000000001</v>
      </c>
      <c r="K21" s="29">
        <v>0.7</v>
      </c>
      <c r="L21" s="29">
        <v>1</v>
      </c>
      <c r="M21" s="29">
        <v>0.55000000000000004</v>
      </c>
      <c r="N21" s="29">
        <v>1.34</v>
      </c>
      <c r="O21" s="29">
        <v>1.86</v>
      </c>
      <c r="P21" s="29">
        <v>0.56000000000000005</v>
      </c>
      <c r="Q21" s="171">
        <v>66</v>
      </c>
      <c r="S21" s="144">
        <f t="shared" ca="1" si="2"/>
        <v>105</v>
      </c>
    </row>
    <row r="22" spans="2:19" x14ac:dyDescent="0.25">
      <c r="B22" s="37" t="s">
        <v>21</v>
      </c>
      <c r="C22" s="28">
        <v>4.5</v>
      </c>
      <c r="D22" s="29">
        <v>0.75</v>
      </c>
      <c r="E22" s="29">
        <v>1</v>
      </c>
      <c r="F22" s="29">
        <v>1.2</v>
      </c>
      <c r="G22" s="29">
        <v>1.2</v>
      </c>
      <c r="H22" s="29">
        <v>1.3</v>
      </c>
      <c r="I22" s="29">
        <v>1.1000000000000001</v>
      </c>
      <c r="J22" s="29">
        <v>0</v>
      </c>
      <c r="K22" s="29">
        <v>0.21</v>
      </c>
      <c r="L22" s="29">
        <v>0.5</v>
      </c>
      <c r="M22" s="29">
        <v>1.1000000000000001</v>
      </c>
      <c r="N22" s="29">
        <v>1.24</v>
      </c>
      <c r="O22" s="29">
        <v>1.56</v>
      </c>
      <c r="P22" s="29">
        <v>2.8</v>
      </c>
      <c r="Q22" s="171">
        <v>81</v>
      </c>
      <c r="S22" s="144">
        <f t="shared" ca="1" si="2"/>
        <v>64</v>
      </c>
    </row>
    <row r="23" spans="2:19" x14ac:dyDescent="0.25">
      <c r="B23" s="37" t="s">
        <v>22</v>
      </c>
      <c r="C23" s="28">
        <v>4.3</v>
      </c>
      <c r="D23" s="29">
        <v>4</v>
      </c>
      <c r="E23" s="29">
        <v>0.9</v>
      </c>
      <c r="F23" s="29">
        <v>0.65</v>
      </c>
      <c r="G23" s="29">
        <v>0.75</v>
      </c>
      <c r="H23" s="29">
        <v>0.85</v>
      </c>
      <c r="I23" s="29">
        <v>0.7</v>
      </c>
      <c r="J23" s="29">
        <v>0.21</v>
      </c>
      <c r="K23" s="29">
        <v>0</v>
      </c>
      <c r="L23" s="29">
        <v>0.28999999999999998</v>
      </c>
      <c r="M23" s="29">
        <v>0.9</v>
      </c>
      <c r="N23" s="29">
        <v>0.67</v>
      </c>
      <c r="O23" s="29">
        <v>0.78</v>
      </c>
      <c r="P23" s="29">
        <v>0.34</v>
      </c>
      <c r="Q23" s="171">
        <v>75</v>
      </c>
      <c r="S23" s="144">
        <f t="shared" ca="1" si="2"/>
        <v>73</v>
      </c>
    </row>
    <row r="24" spans="2:19" x14ac:dyDescent="0.25">
      <c r="B24" s="37" t="s">
        <v>23</v>
      </c>
      <c r="C24" s="28">
        <v>4</v>
      </c>
      <c r="D24" s="29">
        <v>1.3</v>
      </c>
      <c r="E24" s="29">
        <v>1.2</v>
      </c>
      <c r="F24" s="29">
        <v>0.95</v>
      </c>
      <c r="G24" s="29">
        <v>1</v>
      </c>
      <c r="H24" s="29">
        <v>1.1000000000000001</v>
      </c>
      <c r="I24" s="29">
        <v>1</v>
      </c>
      <c r="J24" s="29">
        <v>0.5</v>
      </c>
      <c r="K24" s="29">
        <v>0.28999999999999998</v>
      </c>
      <c r="L24" s="29">
        <v>0</v>
      </c>
      <c r="M24" s="29">
        <v>0.85</v>
      </c>
      <c r="N24" s="29">
        <v>1.4</v>
      </c>
      <c r="O24" s="29">
        <v>1.24</v>
      </c>
      <c r="P24" s="29">
        <v>1.35</v>
      </c>
      <c r="Q24" s="171">
        <v>82</v>
      </c>
      <c r="S24" s="144">
        <f t="shared" ca="1" si="2"/>
        <v>84</v>
      </c>
    </row>
    <row r="25" spans="2:19" x14ac:dyDescent="0.25">
      <c r="B25" s="37" t="s">
        <v>24</v>
      </c>
      <c r="C25" s="28">
        <v>4.7</v>
      </c>
      <c r="D25" s="29">
        <v>1.9</v>
      </c>
      <c r="E25" s="29">
        <v>1.8</v>
      </c>
      <c r="F25" s="29">
        <v>1.5</v>
      </c>
      <c r="G25" s="29">
        <v>1.1000000000000001</v>
      </c>
      <c r="H25" s="29">
        <v>0.75</v>
      </c>
      <c r="I25" s="29">
        <v>0.55000000000000004</v>
      </c>
      <c r="J25" s="29">
        <v>1.1000000000000001</v>
      </c>
      <c r="K25" s="29">
        <v>0.9</v>
      </c>
      <c r="L25" s="29">
        <v>0.85</v>
      </c>
      <c r="M25" s="29">
        <v>0</v>
      </c>
      <c r="N25" s="29">
        <v>1.8</v>
      </c>
      <c r="O25" s="29">
        <v>1.75</v>
      </c>
      <c r="P25" s="29">
        <v>2</v>
      </c>
      <c r="Q25" s="171">
        <v>41</v>
      </c>
      <c r="S25" s="144">
        <f t="shared" ca="1" si="2"/>
        <v>102</v>
      </c>
    </row>
    <row r="26" spans="2:19" x14ac:dyDescent="0.25">
      <c r="B26" s="37" t="s">
        <v>25</v>
      </c>
      <c r="C26" s="28">
        <v>4.0999999999999996</v>
      </c>
      <c r="D26" s="29">
        <v>1.6</v>
      </c>
      <c r="E26" s="29">
        <v>1.7649999999999999</v>
      </c>
      <c r="F26" s="29">
        <v>1.3</v>
      </c>
      <c r="G26" s="29">
        <v>0.65</v>
      </c>
      <c r="H26" s="29">
        <v>1.24</v>
      </c>
      <c r="I26" s="29">
        <v>1.34</v>
      </c>
      <c r="J26" s="29">
        <v>1.24</v>
      </c>
      <c r="K26" s="29">
        <v>0.67</v>
      </c>
      <c r="L26" s="29">
        <v>1.4</v>
      </c>
      <c r="M26" s="29">
        <v>1.8</v>
      </c>
      <c r="N26" s="29">
        <v>0</v>
      </c>
      <c r="O26" s="29">
        <v>1.86</v>
      </c>
      <c r="P26" s="29">
        <v>0.54</v>
      </c>
      <c r="Q26" s="171">
        <v>51</v>
      </c>
      <c r="S26" s="144">
        <f t="shared" ca="1" si="2"/>
        <v>41</v>
      </c>
    </row>
    <row r="27" spans="2:19" x14ac:dyDescent="0.25">
      <c r="B27" s="37" t="s">
        <v>26</v>
      </c>
      <c r="C27" s="28">
        <v>4.8</v>
      </c>
      <c r="D27" s="29">
        <v>1.26</v>
      </c>
      <c r="E27" s="29">
        <v>1.98</v>
      </c>
      <c r="F27" s="29">
        <v>1.65</v>
      </c>
      <c r="G27" s="29">
        <v>0.98</v>
      </c>
      <c r="H27" s="29">
        <v>0.46</v>
      </c>
      <c r="I27" s="29">
        <v>1.86</v>
      </c>
      <c r="J27" s="29">
        <v>1.56</v>
      </c>
      <c r="K27" s="29">
        <v>0.78</v>
      </c>
      <c r="L27" s="29">
        <v>1.24</v>
      </c>
      <c r="M27" s="29">
        <v>1.75</v>
      </c>
      <c r="N27" s="29">
        <v>1.86</v>
      </c>
      <c r="O27" s="29">
        <v>0</v>
      </c>
      <c r="P27" s="29">
        <v>0.98</v>
      </c>
      <c r="Q27" s="171">
        <v>87</v>
      </c>
      <c r="S27" s="144">
        <f t="shared" ca="1" si="2"/>
        <v>108</v>
      </c>
    </row>
    <row r="28" spans="2:19" x14ac:dyDescent="0.25">
      <c r="B28" s="37" t="s">
        <v>27</v>
      </c>
      <c r="C28" s="28">
        <v>5.0999999999999996</v>
      </c>
      <c r="D28" s="29">
        <v>1.8</v>
      </c>
      <c r="E28" s="29">
        <v>2.5</v>
      </c>
      <c r="F28" s="29">
        <v>0.8</v>
      </c>
      <c r="G28" s="29">
        <v>0.54</v>
      </c>
      <c r="H28" s="29">
        <v>0.56000000000000005</v>
      </c>
      <c r="I28" s="29">
        <v>0.56000000000000005</v>
      </c>
      <c r="J28" s="29">
        <v>2.8</v>
      </c>
      <c r="K28" s="29">
        <v>0.34</v>
      </c>
      <c r="L28" s="29">
        <v>1.35</v>
      </c>
      <c r="M28" s="29">
        <v>2</v>
      </c>
      <c r="N28" s="29">
        <v>0.54</v>
      </c>
      <c r="O28" s="29">
        <v>0.98</v>
      </c>
      <c r="P28" s="29">
        <v>0</v>
      </c>
      <c r="Q28" s="171">
        <v>68</v>
      </c>
      <c r="S28" s="144">
        <f t="shared" ca="1" si="2"/>
        <v>62</v>
      </c>
    </row>
    <row r="30" spans="2:19" ht="15.75" thickBot="1" x14ac:dyDescent="0.3">
      <c r="B30" s="39" t="s">
        <v>40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2:19" ht="6.75" customHeight="1" thickTop="1" thickBot="1" x14ac:dyDescent="0.3"/>
    <row r="32" spans="2:19" ht="15.75" thickBot="1" x14ac:dyDescent="0.3">
      <c r="B32" s="51"/>
      <c r="C32" s="52" t="s">
        <v>14</v>
      </c>
      <c r="D32" s="52" t="s">
        <v>15</v>
      </c>
      <c r="E32" s="52" t="s">
        <v>16</v>
      </c>
      <c r="F32" s="52" t="s">
        <v>17</v>
      </c>
      <c r="G32" s="52" t="s">
        <v>18</v>
      </c>
      <c r="H32" s="52" t="s">
        <v>19</v>
      </c>
      <c r="I32" s="52" t="s">
        <v>20</v>
      </c>
      <c r="J32" s="52" t="s">
        <v>21</v>
      </c>
      <c r="K32" s="52" t="s">
        <v>22</v>
      </c>
      <c r="L32" s="52" t="s">
        <v>23</v>
      </c>
      <c r="M32" s="52" t="s">
        <v>24</v>
      </c>
      <c r="N32" s="52" t="s">
        <v>25</v>
      </c>
      <c r="O32" s="52" t="s">
        <v>26</v>
      </c>
      <c r="P32" s="52" t="s">
        <v>27</v>
      </c>
      <c r="Q32" s="41"/>
      <c r="R32" s="41"/>
    </row>
    <row r="33" spans="2:18" x14ac:dyDescent="0.25">
      <c r="B33" s="54" t="s">
        <v>14</v>
      </c>
      <c r="C33" s="42">
        <v>1</v>
      </c>
      <c r="D33" s="43">
        <v>1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1</v>
      </c>
      <c r="N33" s="43">
        <v>0</v>
      </c>
      <c r="O33" s="43">
        <v>0</v>
      </c>
      <c r="P33" s="43">
        <v>0</v>
      </c>
      <c r="Q33" s="41">
        <f t="shared" ref="Q33:Q46" si="3">SUM(C33:P33)</f>
        <v>3</v>
      </c>
      <c r="R33" s="41"/>
    </row>
    <row r="34" spans="2:18" x14ac:dyDescent="0.25">
      <c r="B34" s="54" t="s">
        <v>15</v>
      </c>
      <c r="C34" s="45">
        <v>0</v>
      </c>
      <c r="D34" s="46">
        <v>0</v>
      </c>
      <c r="E34" s="46">
        <v>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1">
        <f t="shared" si="3"/>
        <v>1</v>
      </c>
      <c r="R34" s="41"/>
    </row>
    <row r="35" spans="2:18" x14ac:dyDescent="0.25">
      <c r="B35" s="54" t="s">
        <v>16</v>
      </c>
      <c r="C35" s="45">
        <v>0</v>
      </c>
      <c r="D35" s="46">
        <v>0</v>
      </c>
      <c r="E35" s="46">
        <v>0</v>
      </c>
      <c r="F35" s="46">
        <v>1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1">
        <f t="shared" si="3"/>
        <v>1</v>
      </c>
      <c r="R35" s="41"/>
    </row>
    <row r="36" spans="2:18" x14ac:dyDescent="0.25">
      <c r="B36" s="54" t="s">
        <v>17</v>
      </c>
      <c r="C36" s="45">
        <v>0</v>
      </c>
      <c r="D36" s="46">
        <v>0</v>
      </c>
      <c r="E36" s="46">
        <v>0</v>
      </c>
      <c r="F36" s="46">
        <v>0</v>
      </c>
      <c r="G36" s="46">
        <v>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1">
        <f t="shared" si="3"/>
        <v>1</v>
      </c>
      <c r="R36" s="41"/>
    </row>
    <row r="37" spans="2:18" x14ac:dyDescent="0.25">
      <c r="B37" s="54" t="s">
        <v>18</v>
      </c>
      <c r="C37" s="45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1</v>
      </c>
      <c r="Q37" s="41">
        <f t="shared" si="3"/>
        <v>1</v>
      </c>
      <c r="R37" s="41"/>
    </row>
    <row r="38" spans="2:18" x14ac:dyDescent="0.25">
      <c r="B38" s="54" t="s">
        <v>19</v>
      </c>
      <c r="C38" s="45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1</v>
      </c>
      <c r="P38" s="46">
        <v>0</v>
      </c>
      <c r="Q38" s="41">
        <f t="shared" si="3"/>
        <v>1</v>
      </c>
      <c r="R38" s="41"/>
    </row>
    <row r="39" spans="2:18" x14ac:dyDescent="0.25">
      <c r="B39" s="54" t="s">
        <v>20</v>
      </c>
      <c r="C39" s="45">
        <v>0</v>
      </c>
      <c r="D39" s="46">
        <v>0</v>
      </c>
      <c r="E39" s="46">
        <v>0</v>
      </c>
      <c r="F39" s="46">
        <v>0</v>
      </c>
      <c r="G39" s="46">
        <v>0</v>
      </c>
      <c r="H39" s="46">
        <v>1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1">
        <f t="shared" si="3"/>
        <v>1</v>
      </c>
      <c r="R39" s="41"/>
    </row>
    <row r="40" spans="2:18" x14ac:dyDescent="0.25">
      <c r="B40" s="54" t="s">
        <v>21</v>
      </c>
      <c r="C40" s="45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1</v>
      </c>
      <c r="M40" s="46">
        <v>0</v>
      </c>
      <c r="N40" s="46">
        <v>0</v>
      </c>
      <c r="O40" s="46">
        <v>0</v>
      </c>
      <c r="P40" s="46">
        <v>0</v>
      </c>
      <c r="Q40" s="41">
        <f t="shared" si="3"/>
        <v>1</v>
      </c>
      <c r="R40" s="41"/>
    </row>
    <row r="41" spans="2:18" x14ac:dyDescent="0.25">
      <c r="B41" s="54" t="s">
        <v>22</v>
      </c>
      <c r="C41" s="45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1">
        <f t="shared" si="3"/>
        <v>1</v>
      </c>
      <c r="R41" s="41"/>
    </row>
    <row r="42" spans="2:18" x14ac:dyDescent="0.25">
      <c r="B42" s="54" t="s">
        <v>23</v>
      </c>
      <c r="C42" s="45">
        <v>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1">
        <f t="shared" si="3"/>
        <v>1</v>
      </c>
      <c r="R42" s="41"/>
    </row>
    <row r="43" spans="2:18" x14ac:dyDescent="0.25">
      <c r="B43" s="54" t="s">
        <v>24</v>
      </c>
      <c r="C43" s="45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1">
        <f t="shared" si="3"/>
        <v>1</v>
      </c>
      <c r="R43" s="41"/>
    </row>
    <row r="44" spans="2:18" x14ac:dyDescent="0.25">
      <c r="B44" s="54" t="s">
        <v>25</v>
      </c>
      <c r="C44" s="45">
        <v>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1">
        <f t="shared" si="3"/>
        <v>1</v>
      </c>
      <c r="R44" s="41"/>
    </row>
    <row r="45" spans="2:18" x14ac:dyDescent="0.25">
      <c r="B45" s="54" t="s">
        <v>26</v>
      </c>
      <c r="C45" s="45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1">
        <f t="shared" si="3"/>
        <v>1</v>
      </c>
      <c r="R45" s="41"/>
    </row>
    <row r="46" spans="2:18" x14ac:dyDescent="0.25">
      <c r="B46" s="54" t="s">
        <v>27</v>
      </c>
      <c r="C46" s="45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1</v>
      </c>
      <c r="O46" s="46">
        <v>0</v>
      </c>
      <c r="P46" s="46">
        <v>0</v>
      </c>
      <c r="Q46" s="41">
        <f t="shared" si="3"/>
        <v>1</v>
      </c>
      <c r="R46" s="41"/>
    </row>
    <row r="47" spans="2:18" x14ac:dyDescent="0.25">
      <c r="B47" s="41"/>
      <c r="C47" s="41">
        <f t="shared" ref="C47:P47" si="4">SUM(C33:C46)</f>
        <v>3</v>
      </c>
      <c r="D47" s="41">
        <f t="shared" si="4"/>
        <v>1</v>
      </c>
      <c r="E47" s="41">
        <f t="shared" si="4"/>
        <v>1</v>
      </c>
      <c r="F47" s="41">
        <f t="shared" si="4"/>
        <v>1</v>
      </c>
      <c r="G47" s="41">
        <f t="shared" si="4"/>
        <v>1</v>
      </c>
      <c r="H47" s="41">
        <f t="shared" si="4"/>
        <v>1</v>
      </c>
      <c r="I47" s="41">
        <f t="shared" si="4"/>
        <v>1</v>
      </c>
      <c r="J47" s="41">
        <f t="shared" si="4"/>
        <v>1</v>
      </c>
      <c r="K47" s="41">
        <f t="shared" si="4"/>
        <v>1</v>
      </c>
      <c r="L47" s="41">
        <f t="shared" si="4"/>
        <v>1</v>
      </c>
      <c r="M47" s="41">
        <f t="shared" si="4"/>
        <v>1</v>
      </c>
      <c r="N47" s="41">
        <f t="shared" si="4"/>
        <v>1</v>
      </c>
      <c r="O47" s="41">
        <f t="shared" si="4"/>
        <v>1</v>
      </c>
      <c r="P47" s="41">
        <f t="shared" si="4"/>
        <v>1</v>
      </c>
      <c r="Q47" s="41"/>
      <c r="R47" s="41"/>
    </row>
    <row r="48" spans="2:18" x14ac:dyDescent="0.25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2:21" ht="15.75" thickBot="1" x14ac:dyDescent="0.3">
      <c r="B49" s="39" t="s">
        <v>41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2:21" ht="6" customHeight="1" thickTop="1" thickBot="1" x14ac:dyDescent="0.3"/>
    <row r="51" spans="2:21" s="41" customFormat="1" ht="60.75" thickBot="1" x14ac:dyDescent="0.3">
      <c r="B51" s="57"/>
      <c r="C51" s="58" t="s">
        <v>14</v>
      </c>
      <c r="D51" s="58" t="s">
        <v>15</v>
      </c>
      <c r="E51" s="58" t="s">
        <v>16</v>
      </c>
      <c r="F51" s="58" t="s">
        <v>17</v>
      </c>
      <c r="G51" s="58" t="s">
        <v>18</v>
      </c>
      <c r="H51" s="58" t="s">
        <v>19</v>
      </c>
      <c r="I51" s="58" t="s">
        <v>20</v>
      </c>
      <c r="J51" s="58" t="s">
        <v>21</v>
      </c>
      <c r="K51" s="58" t="s">
        <v>22</v>
      </c>
      <c r="L51" s="58" t="s">
        <v>23</v>
      </c>
      <c r="M51" s="58" t="s">
        <v>24</v>
      </c>
      <c r="N51" s="58" t="s">
        <v>25</v>
      </c>
      <c r="O51" s="58" t="s">
        <v>26</v>
      </c>
      <c r="P51" s="58" t="s">
        <v>27</v>
      </c>
      <c r="R51" s="67" t="s">
        <v>106</v>
      </c>
      <c r="S51" s="68" t="s">
        <v>107</v>
      </c>
      <c r="T51" s="68" t="s">
        <v>108</v>
      </c>
      <c r="U51" s="69" t="s">
        <v>3</v>
      </c>
    </row>
    <row r="52" spans="2:21" x14ac:dyDescent="0.25">
      <c r="B52" s="60" t="s">
        <v>14</v>
      </c>
      <c r="C52" s="42">
        <v>0</v>
      </c>
      <c r="D52" s="43">
        <v>421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523</v>
      </c>
      <c r="N52" s="43">
        <v>0</v>
      </c>
      <c r="O52" s="43">
        <v>0</v>
      </c>
      <c r="P52" s="43">
        <v>0</v>
      </c>
      <c r="R52" s="70">
        <f t="shared" ref="R52:R65" si="5">SUM(C52:P52)</f>
        <v>944</v>
      </c>
      <c r="S52" s="71">
        <f>C66</f>
        <v>0</v>
      </c>
      <c r="T52" s="71">
        <f t="shared" ref="T52:T65" si="6">S52-R52</f>
        <v>-944</v>
      </c>
      <c r="U52" s="72"/>
    </row>
    <row r="53" spans="2:21" x14ac:dyDescent="0.25">
      <c r="B53" s="60" t="s">
        <v>15</v>
      </c>
      <c r="C53" s="45">
        <v>0</v>
      </c>
      <c r="D53" s="46">
        <v>0</v>
      </c>
      <c r="E53" s="46">
        <v>346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R53" s="28">
        <f t="shared" si="5"/>
        <v>346</v>
      </c>
      <c r="S53" s="29">
        <f>D66</f>
        <v>421</v>
      </c>
      <c r="T53" s="29">
        <f t="shared" si="6"/>
        <v>75</v>
      </c>
      <c r="U53" s="30">
        <f t="shared" ref="U53:U65" si="7">Q16</f>
        <v>75</v>
      </c>
    </row>
    <row r="54" spans="2:21" x14ac:dyDescent="0.25">
      <c r="B54" s="60" t="s">
        <v>16</v>
      </c>
      <c r="C54" s="45">
        <v>0</v>
      </c>
      <c r="D54" s="46">
        <v>0</v>
      </c>
      <c r="E54" s="46">
        <v>0</v>
      </c>
      <c r="F54" s="46">
        <v>247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R54" s="28">
        <f t="shared" si="5"/>
        <v>247</v>
      </c>
      <c r="S54" s="29">
        <f>E66</f>
        <v>346</v>
      </c>
      <c r="T54" s="29">
        <f t="shared" si="6"/>
        <v>99</v>
      </c>
      <c r="U54" s="30">
        <f t="shared" si="7"/>
        <v>99</v>
      </c>
    </row>
    <row r="55" spans="2:21" x14ac:dyDescent="0.25">
      <c r="B55" s="60" t="s">
        <v>17</v>
      </c>
      <c r="C55" s="45">
        <v>0</v>
      </c>
      <c r="D55" s="46">
        <v>0</v>
      </c>
      <c r="E55" s="46">
        <v>0</v>
      </c>
      <c r="F55" s="46">
        <v>0</v>
      </c>
      <c r="G55" s="46">
        <v>189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R55" s="28">
        <f t="shared" si="5"/>
        <v>189</v>
      </c>
      <c r="S55" s="29">
        <f>F66</f>
        <v>247</v>
      </c>
      <c r="T55" s="29">
        <f t="shared" si="6"/>
        <v>58</v>
      </c>
      <c r="U55" s="30">
        <f t="shared" si="7"/>
        <v>58</v>
      </c>
    </row>
    <row r="56" spans="2:21" x14ac:dyDescent="0.25">
      <c r="B56" s="60" t="s">
        <v>18</v>
      </c>
      <c r="C56" s="45">
        <v>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119</v>
      </c>
      <c r="R56" s="28">
        <f t="shared" si="5"/>
        <v>119</v>
      </c>
      <c r="S56" s="29">
        <f>G66</f>
        <v>189</v>
      </c>
      <c r="T56" s="29">
        <f t="shared" si="6"/>
        <v>70</v>
      </c>
      <c r="U56" s="30">
        <f t="shared" si="7"/>
        <v>70</v>
      </c>
    </row>
    <row r="57" spans="2:21" x14ac:dyDescent="0.25">
      <c r="B57" s="60" t="s">
        <v>19</v>
      </c>
      <c r="C57" s="45">
        <v>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325</v>
      </c>
      <c r="P57" s="46">
        <v>0</v>
      </c>
      <c r="R57" s="28">
        <f t="shared" si="5"/>
        <v>325</v>
      </c>
      <c r="S57" s="29">
        <f>H66</f>
        <v>416</v>
      </c>
      <c r="T57" s="29">
        <f t="shared" si="6"/>
        <v>91</v>
      </c>
      <c r="U57" s="30">
        <f t="shared" si="7"/>
        <v>91</v>
      </c>
    </row>
    <row r="58" spans="2:21" x14ac:dyDescent="0.25">
      <c r="B58" s="60" t="s">
        <v>20</v>
      </c>
      <c r="C58" s="45">
        <v>0</v>
      </c>
      <c r="D58" s="46">
        <v>0</v>
      </c>
      <c r="E58" s="46">
        <v>0</v>
      </c>
      <c r="F58" s="46">
        <v>0</v>
      </c>
      <c r="G58" s="46">
        <v>0</v>
      </c>
      <c r="H58" s="46">
        <v>416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R58" s="28">
        <f t="shared" si="5"/>
        <v>416</v>
      </c>
      <c r="S58" s="29">
        <f>I66</f>
        <v>482</v>
      </c>
      <c r="T58" s="29">
        <f t="shared" si="6"/>
        <v>66</v>
      </c>
      <c r="U58" s="30">
        <f t="shared" si="7"/>
        <v>66</v>
      </c>
    </row>
    <row r="59" spans="2:21" x14ac:dyDescent="0.25">
      <c r="B59" s="60" t="s">
        <v>21</v>
      </c>
      <c r="C59" s="45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82</v>
      </c>
      <c r="M59" s="46">
        <v>0</v>
      </c>
      <c r="N59" s="46">
        <v>0</v>
      </c>
      <c r="O59" s="46">
        <v>0</v>
      </c>
      <c r="P59" s="46">
        <v>0</v>
      </c>
      <c r="R59" s="28">
        <f t="shared" si="5"/>
        <v>82</v>
      </c>
      <c r="S59" s="29">
        <f>J66</f>
        <v>163</v>
      </c>
      <c r="T59" s="29">
        <f t="shared" si="6"/>
        <v>81</v>
      </c>
      <c r="U59" s="30">
        <f t="shared" si="7"/>
        <v>81</v>
      </c>
    </row>
    <row r="60" spans="2:21" x14ac:dyDescent="0.25">
      <c r="B60" s="60" t="s">
        <v>22</v>
      </c>
      <c r="C60" s="45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163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R60" s="28">
        <f t="shared" si="5"/>
        <v>163</v>
      </c>
      <c r="S60" s="29">
        <f>K66</f>
        <v>238</v>
      </c>
      <c r="T60" s="29">
        <f t="shared" si="6"/>
        <v>75</v>
      </c>
      <c r="U60" s="30">
        <f t="shared" si="7"/>
        <v>75</v>
      </c>
    </row>
    <row r="61" spans="2:21" x14ac:dyDescent="0.25">
      <c r="B61" s="60" t="s">
        <v>23</v>
      </c>
      <c r="C61" s="45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R61" s="28">
        <f t="shared" si="5"/>
        <v>0</v>
      </c>
      <c r="S61" s="29">
        <f>L66</f>
        <v>82</v>
      </c>
      <c r="T61" s="29">
        <f t="shared" si="6"/>
        <v>82</v>
      </c>
      <c r="U61" s="30">
        <f t="shared" si="7"/>
        <v>82</v>
      </c>
    </row>
    <row r="62" spans="2:21" x14ac:dyDescent="0.25">
      <c r="B62" s="60" t="s">
        <v>24</v>
      </c>
      <c r="C62" s="45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482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R62" s="28">
        <f t="shared" si="5"/>
        <v>482</v>
      </c>
      <c r="S62" s="29">
        <f>M66</f>
        <v>523</v>
      </c>
      <c r="T62" s="29">
        <f t="shared" si="6"/>
        <v>41</v>
      </c>
      <c r="U62" s="30">
        <f t="shared" si="7"/>
        <v>41</v>
      </c>
    </row>
    <row r="63" spans="2:21" x14ac:dyDescent="0.25">
      <c r="B63" s="60" t="s">
        <v>25</v>
      </c>
      <c r="C63" s="45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R63" s="28">
        <f t="shared" si="5"/>
        <v>0</v>
      </c>
      <c r="S63" s="29">
        <f>N66</f>
        <v>51</v>
      </c>
      <c r="T63" s="29">
        <f t="shared" si="6"/>
        <v>51</v>
      </c>
      <c r="U63" s="30">
        <f t="shared" si="7"/>
        <v>51</v>
      </c>
    </row>
    <row r="64" spans="2:21" x14ac:dyDescent="0.25">
      <c r="B64" s="60" t="s">
        <v>26</v>
      </c>
      <c r="C64" s="45">
        <v>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238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R64" s="28">
        <f t="shared" si="5"/>
        <v>238</v>
      </c>
      <c r="S64" s="29">
        <f>O66</f>
        <v>325</v>
      </c>
      <c r="T64" s="29">
        <f t="shared" si="6"/>
        <v>87</v>
      </c>
      <c r="U64" s="30">
        <f t="shared" si="7"/>
        <v>87</v>
      </c>
    </row>
    <row r="65" spans="2:21" x14ac:dyDescent="0.25">
      <c r="B65" s="60" t="s">
        <v>27</v>
      </c>
      <c r="C65" s="45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51</v>
      </c>
      <c r="O65" s="46">
        <v>0</v>
      </c>
      <c r="P65" s="46">
        <v>0</v>
      </c>
      <c r="R65" s="28">
        <f t="shared" si="5"/>
        <v>51</v>
      </c>
      <c r="S65" s="29">
        <f>P66</f>
        <v>119</v>
      </c>
      <c r="T65" s="29">
        <f t="shared" si="6"/>
        <v>68</v>
      </c>
      <c r="U65" s="30">
        <f t="shared" si="7"/>
        <v>68</v>
      </c>
    </row>
    <row r="66" spans="2:21" ht="30" x14ac:dyDescent="0.25">
      <c r="B66" s="2" t="str">
        <f>+R51</f>
        <v>Unidades disponibles en vehículos</v>
      </c>
      <c r="C66">
        <f t="shared" ref="C66:P66" si="8">SUM(C52:C65)</f>
        <v>0</v>
      </c>
      <c r="D66">
        <f t="shared" si="8"/>
        <v>421</v>
      </c>
      <c r="E66">
        <f t="shared" si="8"/>
        <v>346</v>
      </c>
      <c r="F66">
        <f t="shared" si="8"/>
        <v>247</v>
      </c>
      <c r="G66">
        <f t="shared" si="8"/>
        <v>189</v>
      </c>
      <c r="H66">
        <f t="shared" si="8"/>
        <v>416</v>
      </c>
      <c r="I66">
        <f t="shared" si="8"/>
        <v>482</v>
      </c>
      <c r="J66">
        <f t="shared" si="8"/>
        <v>163</v>
      </c>
      <c r="K66">
        <f t="shared" si="8"/>
        <v>238</v>
      </c>
      <c r="L66">
        <f t="shared" si="8"/>
        <v>82</v>
      </c>
      <c r="M66">
        <f t="shared" si="8"/>
        <v>523</v>
      </c>
      <c r="N66">
        <f t="shared" si="8"/>
        <v>51</v>
      </c>
      <c r="O66">
        <f t="shared" si="8"/>
        <v>325</v>
      </c>
      <c r="P66">
        <f t="shared" si="8"/>
        <v>119</v>
      </c>
    </row>
    <row r="70" spans="2:21" ht="15.75" thickBot="1" x14ac:dyDescent="0.3">
      <c r="B70" s="39" t="s">
        <v>42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</row>
    <row r="71" spans="2:21" ht="6" customHeight="1" thickTop="1" thickBot="1" x14ac:dyDescent="0.3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</row>
    <row r="72" spans="2:21" ht="15.75" thickBot="1" x14ac:dyDescent="0.3">
      <c r="B72" s="62"/>
      <c r="C72" s="63" t="s">
        <v>14</v>
      </c>
      <c r="D72" s="63" t="s">
        <v>15</v>
      </c>
      <c r="E72" s="63" t="s">
        <v>16</v>
      </c>
      <c r="F72" s="63" t="s">
        <v>17</v>
      </c>
      <c r="G72" s="63" t="s">
        <v>18</v>
      </c>
      <c r="H72" s="63" t="s">
        <v>19</v>
      </c>
      <c r="I72" s="63" t="s">
        <v>20</v>
      </c>
      <c r="J72" s="63" t="s">
        <v>21</v>
      </c>
      <c r="K72" s="63" t="s">
        <v>22</v>
      </c>
      <c r="L72" s="63" t="s">
        <v>23</v>
      </c>
      <c r="M72" s="63" t="s">
        <v>24</v>
      </c>
      <c r="N72" s="63" t="s">
        <v>25</v>
      </c>
      <c r="O72" s="63" t="s">
        <v>26</v>
      </c>
      <c r="P72" s="63" t="s">
        <v>27</v>
      </c>
    </row>
    <row r="73" spans="2:21" x14ac:dyDescent="0.25">
      <c r="B73" s="65" t="s">
        <v>14</v>
      </c>
      <c r="C73" s="5">
        <f t="shared" ref="C73:P73" si="9">C52-$C$6*C33</f>
        <v>-700</v>
      </c>
      <c r="D73" s="10">
        <f t="shared" si="9"/>
        <v>-279</v>
      </c>
      <c r="E73" s="10">
        <f t="shared" si="9"/>
        <v>0</v>
      </c>
      <c r="F73" s="10">
        <f t="shared" si="9"/>
        <v>0</v>
      </c>
      <c r="G73" s="10">
        <f t="shared" si="9"/>
        <v>0</v>
      </c>
      <c r="H73" s="10">
        <f t="shared" si="9"/>
        <v>0</v>
      </c>
      <c r="I73" s="10">
        <f t="shared" si="9"/>
        <v>0</v>
      </c>
      <c r="J73" s="10">
        <f t="shared" si="9"/>
        <v>0</v>
      </c>
      <c r="K73" s="10">
        <f t="shared" si="9"/>
        <v>0</v>
      </c>
      <c r="L73" s="10">
        <f t="shared" si="9"/>
        <v>0</v>
      </c>
      <c r="M73" s="10">
        <f t="shared" si="9"/>
        <v>-177</v>
      </c>
      <c r="N73" s="10">
        <f t="shared" si="9"/>
        <v>0</v>
      </c>
      <c r="O73" s="10">
        <f t="shared" si="9"/>
        <v>0</v>
      </c>
      <c r="P73" s="10">
        <f t="shared" si="9"/>
        <v>0</v>
      </c>
    </row>
    <row r="74" spans="2:21" x14ac:dyDescent="0.25">
      <c r="B74" s="65" t="s">
        <v>15</v>
      </c>
      <c r="C74" s="7">
        <f t="shared" ref="C74:P74" si="10">C53-$C$6*C34</f>
        <v>0</v>
      </c>
      <c r="D74" s="3">
        <f t="shared" si="10"/>
        <v>0</v>
      </c>
      <c r="E74" s="3">
        <f t="shared" si="10"/>
        <v>-354</v>
      </c>
      <c r="F74" s="3">
        <f t="shared" si="10"/>
        <v>0</v>
      </c>
      <c r="G74" s="3">
        <f t="shared" si="10"/>
        <v>0</v>
      </c>
      <c r="H74" s="3">
        <f t="shared" si="10"/>
        <v>0</v>
      </c>
      <c r="I74" s="3">
        <f t="shared" si="10"/>
        <v>0</v>
      </c>
      <c r="J74" s="3">
        <f t="shared" si="10"/>
        <v>0</v>
      </c>
      <c r="K74" s="3">
        <f t="shared" si="10"/>
        <v>0</v>
      </c>
      <c r="L74" s="3">
        <f t="shared" si="10"/>
        <v>0</v>
      </c>
      <c r="M74" s="3">
        <f t="shared" si="10"/>
        <v>0</v>
      </c>
      <c r="N74" s="3">
        <f t="shared" si="10"/>
        <v>0</v>
      </c>
      <c r="O74" s="3">
        <f t="shared" si="10"/>
        <v>0</v>
      </c>
      <c r="P74" s="3">
        <f t="shared" si="10"/>
        <v>0</v>
      </c>
    </row>
    <row r="75" spans="2:21" x14ac:dyDescent="0.25">
      <c r="B75" s="65" t="s">
        <v>16</v>
      </c>
      <c r="C75" s="7">
        <f t="shared" ref="C75:P75" si="11">C54-$C$6*C35</f>
        <v>0</v>
      </c>
      <c r="D75" s="3">
        <f t="shared" si="11"/>
        <v>0</v>
      </c>
      <c r="E75" s="3">
        <f t="shared" si="11"/>
        <v>0</v>
      </c>
      <c r="F75" s="3">
        <f t="shared" si="11"/>
        <v>-453</v>
      </c>
      <c r="G75" s="3">
        <f t="shared" si="11"/>
        <v>0</v>
      </c>
      <c r="H75" s="3">
        <f t="shared" si="11"/>
        <v>0</v>
      </c>
      <c r="I75" s="3">
        <f t="shared" si="11"/>
        <v>0</v>
      </c>
      <c r="J75" s="3">
        <f t="shared" si="11"/>
        <v>0</v>
      </c>
      <c r="K75" s="3">
        <f t="shared" si="11"/>
        <v>0</v>
      </c>
      <c r="L75" s="3">
        <f t="shared" si="11"/>
        <v>0</v>
      </c>
      <c r="M75" s="3">
        <f t="shared" si="11"/>
        <v>0</v>
      </c>
      <c r="N75" s="3">
        <f t="shared" si="11"/>
        <v>0</v>
      </c>
      <c r="O75" s="3">
        <f t="shared" si="11"/>
        <v>0</v>
      </c>
      <c r="P75" s="3">
        <f t="shared" si="11"/>
        <v>0</v>
      </c>
    </row>
    <row r="76" spans="2:21" x14ac:dyDescent="0.25">
      <c r="B76" s="65" t="s">
        <v>17</v>
      </c>
      <c r="C76" s="7">
        <f t="shared" ref="C76:P76" si="12">C55-$C$6*C36</f>
        <v>0</v>
      </c>
      <c r="D76" s="3">
        <f t="shared" si="12"/>
        <v>0</v>
      </c>
      <c r="E76" s="3">
        <f t="shared" si="12"/>
        <v>0</v>
      </c>
      <c r="F76" s="3">
        <f t="shared" si="12"/>
        <v>0</v>
      </c>
      <c r="G76" s="3">
        <f t="shared" si="12"/>
        <v>-511</v>
      </c>
      <c r="H76" s="3">
        <f t="shared" si="12"/>
        <v>0</v>
      </c>
      <c r="I76" s="3">
        <f t="shared" si="12"/>
        <v>0</v>
      </c>
      <c r="J76" s="3">
        <f t="shared" si="12"/>
        <v>0</v>
      </c>
      <c r="K76" s="3">
        <f t="shared" si="12"/>
        <v>0</v>
      </c>
      <c r="L76" s="3">
        <f t="shared" si="12"/>
        <v>0</v>
      </c>
      <c r="M76" s="3">
        <f t="shared" si="12"/>
        <v>0</v>
      </c>
      <c r="N76" s="3">
        <f t="shared" si="12"/>
        <v>0</v>
      </c>
      <c r="O76" s="3">
        <f t="shared" si="12"/>
        <v>0</v>
      </c>
      <c r="P76" s="3">
        <f t="shared" si="12"/>
        <v>0</v>
      </c>
    </row>
    <row r="77" spans="2:21" x14ac:dyDescent="0.25">
      <c r="B77" s="65" t="s">
        <v>18</v>
      </c>
      <c r="C77" s="7">
        <f t="shared" ref="C77:P77" si="13">C56-$C$6*C37</f>
        <v>0</v>
      </c>
      <c r="D77" s="3">
        <f t="shared" si="13"/>
        <v>0</v>
      </c>
      <c r="E77" s="3">
        <f t="shared" si="13"/>
        <v>0</v>
      </c>
      <c r="F77" s="3">
        <f t="shared" si="13"/>
        <v>0</v>
      </c>
      <c r="G77" s="3">
        <f t="shared" si="13"/>
        <v>0</v>
      </c>
      <c r="H77" s="3">
        <f t="shared" si="13"/>
        <v>0</v>
      </c>
      <c r="I77" s="3">
        <f t="shared" si="13"/>
        <v>0</v>
      </c>
      <c r="J77" s="3">
        <f t="shared" si="13"/>
        <v>0</v>
      </c>
      <c r="K77" s="3">
        <f t="shared" si="13"/>
        <v>0</v>
      </c>
      <c r="L77" s="3">
        <f t="shared" si="13"/>
        <v>0</v>
      </c>
      <c r="M77" s="3">
        <f t="shared" si="13"/>
        <v>0</v>
      </c>
      <c r="N77" s="3">
        <f t="shared" si="13"/>
        <v>0</v>
      </c>
      <c r="O77" s="3">
        <f t="shared" si="13"/>
        <v>0</v>
      </c>
      <c r="P77" s="3">
        <f t="shared" si="13"/>
        <v>-581</v>
      </c>
    </row>
    <row r="78" spans="2:21" x14ac:dyDescent="0.25">
      <c r="B78" s="65" t="s">
        <v>19</v>
      </c>
      <c r="C78" s="7">
        <f t="shared" ref="C78:P78" si="14">C57-$C$6*C38</f>
        <v>0</v>
      </c>
      <c r="D78" s="3">
        <f t="shared" si="14"/>
        <v>0</v>
      </c>
      <c r="E78" s="3">
        <f t="shared" si="14"/>
        <v>0</v>
      </c>
      <c r="F78" s="3">
        <f t="shared" si="14"/>
        <v>0</v>
      </c>
      <c r="G78" s="3">
        <f t="shared" si="14"/>
        <v>0</v>
      </c>
      <c r="H78" s="3">
        <f t="shared" si="14"/>
        <v>0</v>
      </c>
      <c r="I78" s="3">
        <f t="shared" si="14"/>
        <v>0</v>
      </c>
      <c r="J78" s="3">
        <f t="shared" si="14"/>
        <v>0</v>
      </c>
      <c r="K78" s="3">
        <f t="shared" si="14"/>
        <v>0</v>
      </c>
      <c r="L78" s="3">
        <f t="shared" si="14"/>
        <v>0</v>
      </c>
      <c r="M78" s="3">
        <f t="shared" si="14"/>
        <v>0</v>
      </c>
      <c r="N78" s="3">
        <f t="shared" si="14"/>
        <v>0</v>
      </c>
      <c r="O78" s="3">
        <f t="shared" si="14"/>
        <v>-375</v>
      </c>
      <c r="P78" s="3">
        <f t="shared" si="14"/>
        <v>0</v>
      </c>
    </row>
    <row r="79" spans="2:21" x14ac:dyDescent="0.25">
      <c r="B79" s="65" t="s">
        <v>20</v>
      </c>
      <c r="C79" s="7">
        <f t="shared" ref="C79:P79" si="15">C58-$C$6*C39</f>
        <v>0</v>
      </c>
      <c r="D79" s="3">
        <f t="shared" si="15"/>
        <v>0</v>
      </c>
      <c r="E79" s="3">
        <f t="shared" si="15"/>
        <v>0</v>
      </c>
      <c r="F79" s="3">
        <f t="shared" si="15"/>
        <v>0</v>
      </c>
      <c r="G79" s="3">
        <f t="shared" si="15"/>
        <v>0</v>
      </c>
      <c r="H79" s="3">
        <f t="shared" si="15"/>
        <v>-284</v>
      </c>
      <c r="I79" s="3">
        <f t="shared" si="15"/>
        <v>0</v>
      </c>
      <c r="J79" s="3">
        <f t="shared" si="15"/>
        <v>0</v>
      </c>
      <c r="K79" s="3">
        <f t="shared" si="15"/>
        <v>0</v>
      </c>
      <c r="L79" s="3">
        <f t="shared" si="15"/>
        <v>0</v>
      </c>
      <c r="M79" s="3">
        <f t="shared" si="15"/>
        <v>0</v>
      </c>
      <c r="N79" s="3">
        <f t="shared" si="15"/>
        <v>0</v>
      </c>
      <c r="O79" s="3">
        <f t="shared" si="15"/>
        <v>0</v>
      </c>
      <c r="P79" s="3">
        <f t="shared" si="15"/>
        <v>0</v>
      </c>
    </row>
    <row r="80" spans="2:21" x14ac:dyDescent="0.25">
      <c r="B80" s="65" t="s">
        <v>21</v>
      </c>
      <c r="C80" s="7">
        <f t="shared" ref="C80:P80" si="16">C59-$C$6*C40</f>
        <v>0</v>
      </c>
      <c r="D80" s="3">
        <f t="shared" si="16"/>
        <v>0</v>
      </c>
      <c r="E80" s="3">
        <f t="shared" si="16"/>
        <v>0</v>
      </c>
      <c r="F80" s="3">
        <f t="shared" si="16"/>
        <v>0</v>
      </c>
      <c r="G80" s="3">
        <f t="shared" si="16"/>
        <v>0</v>
      </c>
      <c r="H80" s="3">
        <f t="shared" si="16"/>
        <v>0</v>
      </c>
      <c r="I80" s="3">
        <f t="shared" si="16"/>
        <v>0</v>
      </c>
      <c r="J80" s="3">
        <f t="shared" si="16"/>
        <v>0</v>
      </c>
      <c r="K80" s="3">
        <f t="shared" si="16"/>
        <v>0</v>
      </c>
      <c r="L80" s="3">
        <f t="shared" si="16"/>
        <v>-618</v>
      </c>
      <c r="M80" s="3">
        <f t="shared" si="16"/>
        <v>0</v>
      </c>
      <c r="N80" s="3">
        <f t="shared" si="16"/>
        <v>0</v>
      </c>
      <c r="O80" s="3">
        <f t="shared" si="16"/>
        <v>0</v>
      </c>
      <c r="P80" s="3">
        <f t="shared" si="16"/>
        <v>0</v>
      </c>
    </row>
    <row r="81" spans="2:16" x14ac:dyDescent="0.25">
      <c r="B81" s="65" t="s">
        <v>22</v>
      </c>
      <c r="C81" s="7">
        <f t="shared" ref="C81:P81" si="17">C60-$C$6*C41</f>
        <v>0</v>
      </c>
      <c r="D81" s="3">
        <f t="shared" si="17"/>
        <v>0</v>
      </c>
      <c r="E81" s="3">
        <f t="shared" si="17"/>
        <v>0</v>
      </c>
      <c r="F81" s="3">
        <f t="shared" si="17"/>
        <v>0</v>
      </c>
      <c r="G81" s="3">
        <f t="shared" si="17"/>
        <v>0</v>
      </c>
      <c r="H81" s="3">
        <f t="shared" si="17"/>
        <v>0</v>
      </c>
      <c r="I81" s="3">
        <f t="shared" si="17"/>
        <v>0</v>
      </c>
      <c r="J81" s="3">
        <f t="shared" si="17"/>
        <v>-537</v>
      </c>
      <c r="K81" s="3">
        <f t="shared" si="17"/>
        <v>0</v>
      </c>
      <c r="L81" s="3">
        <f t="shared" si="17"/>
        <v>0</v>
      </c>
      <c r="M81" s="3">
        <f t="shared" si="17"/>
        <v>0</v>
      </c>
      <c r="N81" s="3">
        <f t="shared" si="17"/>
        <v>0</v>
      </c>
      <c r="O81" s="3">
        <f t="shared" si="17"/>
        <v>0</v>
      </c>
      <c r="P81" s="3">
        <f t="shared" si="17"/>
        <v>0</v>
      </c>
    </row>
    <row r="82" spans="2:16" x14ac:dyDescent="0.25">
      <c r="B82" s="65" t="s">
        <v>23</v>
      </c>
      <c r="C82" s="7">
        <f t="shared" ref="C82:P82" si="18">C61-$C$6*C42</f>
        <v>-700</v>
      </c>
      <c r="D82" s="3">
        <f t="shared" si="18"/>
        <v>0</v>
      </c>
      <c r="E82" s="3">
        <f t="shared" si="18"/>
        <v>0</v>
      </c>
      <c r="F82" s="3">
        <f t="shared" si="18"/>
        <v>0</v>
      </c>
      <c r="G82" s="3">
        <f t="shared" si="18"/>
        <v>0</v>
      </c>
      <c r="H82" s="3">
        <f t="shared" si="18"/>
        <v>0</v>
      </c>
      <c r="I82" s="3">
        <f t="shared" si="18"/>
        <v>0</v>
      </c>
      <c r="J82" s="3">
        <f t="shared" si="18"/>
        <v>0</v>
      </c>
      <c r="K82" s="3">
        <f t="shared" si="18"/>
        <v>0</v>
      </c>
      <c r="L82" s="3">
        <f t="shared" si="18"/>
        <v>0</v>
      </c>
      <c r="M82" s="3">
        <f t="shared" si="18"/>
        <v>0</v>
      </c>
      <c r="N82" s="3">
        <f t="shared" si="18"/>
        <v>0</v>
      </c>
      <c r="O82" s="3">
        <f t="shared" si="18"/>
        <v>0</v>
      </c>
      <c r="P82" s="3">
        <f t="shared" si="18"/>
        <v>0</v>
      </c>
    </row>
    <row r="83" spans="2:16" x14ac:dyDescent="0.25">
      <c r="B83" s="65" t="s">
        <v>24</v>
      </c>
      <c r="C83" s="7">
        <f t="shared" ref="C83:P83" si="19">C62-$C$6*C43</f>
        <v>0</v>
      </c>
      <c r="D83" s="3">
        <f t="shared" si="19"/>
        <v>0</v>
      </c>
      <c r="E83" s="3">
        <f t="shared" si="19"/>
        <v>0</v>
      </c>
      <c r="F83" s="3">
        <f t="shared" si="19"/>
        <v>0</v>
      </c>
      <c r="G83" s="3">
        <f t="shared" si="19"/>
        <v>0</v>
      </c>
      <c r="H83" s="3">
        <f t="shared" si="19"/>
        <v>0</v>
      </c>
      <c r="I83" s="3">
        <f t="shared" si="19"/>
        <v>-218</v>
      </c>
      <c r="J83" s="3">
        <f t="shared" si="19"/>
        <v>0</v>
      </c>
      <c r="K83" s="3">
        <f t="shared" si="19"/>
        <v>0</v>
      </c>
      <c r="L83" s="3">
        <f t="shared" si="19"/>
        <v>0</v>
      </c>
      <c r="M83" s="3">
        <f t="shared" si="19"/>
        <v>0</v>
      </c>
      <c r="N83" s="3">
        <f t="shared" si="19"/>
        <v>0</v>
      </c>
      <c r="O83" s="3">
        <f t="shared" si="19"/>
        <v>0</v>
      </c>
      <c r="P83" s="3">
        <f t="shared" si="19"/>
        <v>0</v>
      </c>
    </row>
    <row r="84" spans="2:16" x14ac:dyDescent="0.25">
      <c r="B84" s="65" t="s">
        <v>25</v>
      </c>
      <c r="C84" s="7">
        <f t="shared" ref="C84:P84" si="20">C63-$C$6*C44</f>
        <v>-700</v>
      </c>
      <c r="D84" s="3">
        <f t="shared" si="20"/>
        <v>0</v>
      </c>
      <c r="E84" s="3">
        <f t="shared" si="20"/>
        <v>0</v>
      </c>
      <c r="F84" s="3">
        <f t="shared" si="20"/>
        <v>0</v>
      </c>
      <c r="G84" s="3">
        <f t="shared" si="20"/>
        <v>0</v>
      </c>
      <c r="H84" s="3">
        <f t="shared" si="20"/>
        <v>0</v>
      </c>
      <c r="I84" s="3">
        <f t="shared" si="20"/>
        <v>0</v>
      </c>
      <c r="J84" s="3">
        <f t="shared" si="20"/>
        <v>0</v>
      </c>
      <c r="K84" s="3">
        <f t="shared" si="20"/>
        <v>0</v>
      </c>
      <c r="L84" s="3">
        <f t="shared" si="20"/>
        <v>0</v>
      </c>
      <c r="M84" s="3">
        <f t="shared" si="20"/>
        <v>0</v>
      </c>
      <c r="N84" s="3">
        <f t="shared" si="20"/>
        <v>0</v>
      </c>
      <c r="O84" s="3">
        <f t="shared" si="20"/>
        <v>0</v>
      </c>
      <c r="P84" s="3">
        <f t="shared" si="20"/>
        <v>0</v>
      </c>
    </row>
    <row r="85" spans="2:16" x14ac:dyDescent="0.25">
      <c r="B85" s="65" t="s">
        <v>26</v>
      </c>
      <c r="C85" s="7">
        <f t="shared" ref="C85:P85" si="21">C64-$C$6*C45</f>
        <v>0</v>
      </c>
      <c r="D85" s="3">
        <f t="shared" si="21"/>
        <v>0</v>
      </c>
      <c r="E85" s="3">
        <f t="shared" si="21"/>
        <v>0</v>
      </c>
      <c r="F85" s="3">
        <f t="shared" si="21"/>
        <v>0</v>
      </c>
      <c r="G85" s="3">
        <f t="shared" si="21"/>
        <v>0</v>
      </c>
      <c r="H85" s="3">
        <f t="shared" si="21"/>
        <v>0</v>
      </c>
      <c r="I85" s="3">
        <f t="shared" si="21"/>
        <v>0</v>
      </c>
      <c r="J85" s="3">
        <f t="shared" si="21"/>
        <v>0</v>
      </c>
      <c r="K85" s="3">
        <f t="shared" si="21"/>
        <v>-462</v>
      </c>
      <c r="L85" s="3">
        <f t="shared" si="21"/>
        <v>0</v>
      </c>
      <c r="M85" s="3">
        <f t="shared" si="21"/>
        <v>0</v>
      </c>
      <c r="N85" s="3">
        <f t="shared" si="21"/>
        <v>0</v>
      </c>
      <c r="O85" s="3">
        <f t="shared" si="21"/>
        <v>0</v>
      </c>
      <c r="P85" s="3">
        <f t="shared" si="21"/>
        <v>0</v>
      </c>
    </row>
    <row r="86" spans="2:16" x14ac:dyDescent="0.25">
      <c r="B86" s="65" t="s">
        <v>27</v>
      </c>
      <c r="C86" s="7">
        <f t="shared" ref="C86:P86" si="22">C65-$C$6*C46</f>
        <v>0</v>
      </c>
      <c r="D86" s="3">
        <f t="shared" si="22"/>
        <v>0</v>
      </c>
      <c r="E86" s="3">
        <f t="shared" si="22"/>
        <v>0</v>
      </c>
      <c r="F86" s="3">
        <f t="shared" si="22"/>
        <v>0</v>
      </c>
      <c r="G86" s="3">
        <f t="shared" si="22"/>
        <v>0</v>
      </c>
      <c r="H86" s="3">
        <f t="shared" si="22"/>
        <v>0</v>
      </c>
      <c r="I86" s="3">
        <f t="shared" si="22"/>
        <v>0</v>
      </c>
      <c r="J86" s="3">
        <f t="shared" si="22"/>
        <v>0</v>
      </c>
      <c r="K86" s="3">
        <f t="shared" si="22"/>
        <v>0</v>
      </c>
      <c r="L86" s="3">
        <f t="shared" si="22"/>
        <v>0</v>
      </c>
      <c r="M86" s="3">
        <f t="shared" si="22"/>
        <v>0</v>
      </c>
      <c r="N86" s="3">
        <f t="shared" si="22"/>
        <v>-649</v>
      </c>
      <c r="O86" s="3">
        <f t="shared" si="22"/>
        <v>0</v>
      </c>
      <c r="P86" s="3">
        <f t="shared" si="22"/>
        <v>0</v>
      </c>
    </row>
  </sheetData>
  <mergeCells count="8">
    <mergeCell ref="S7:T7"/>
    <mergeCell ref="J4:L4"/>
    <mergeCell ref="J8:L8"/>
    <mergeCell ref="I5:I7"/>
    <mergeCell ref="N4:P4"/>
    <mergeCell ref="N5:O5"/>
    <mergeCell ref="N6:P6"/>
    <mergeCell ref="N7:P7"/>
  </mergeCells>
  <phoneticPr fontId="3" type="noConversion"/>
  <conditionalFormatting sqref="C52:P65">
    <cfRule type="dataBar" priority="2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{63385A1F-F3B4-4C81-A8BF-00BBD972978A}</x14:id>
        </ext>
      </extLst>
    </cfRule>
  </conditionalFormatting>
  <conditionalFormatting sqref="C33:P46">
    <cfRule type="dataBar" priority="2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{EB3B3CAA-7353-47B7-A846-7702D4EF9B74}</x14:id>
        </ext>
      </extLst>
    </cfRule>
  </conditionalFormatting>
  <conditionalFormatting sqref="K6">
    <cfRule type="cellIs" dxfId="17" priority="7" operator="lessThan">
      <formula>50</formula>
    </cfRule>
    <cfRule type="cellIs" dxfId="16" priority="8" operator="greaterThan">
      <formula>80</formula>
    </cfRule>
    <cfRule type="cellIs" dxfId="15" priority="9" operator="between">
      <formula>50</formula>
      <formula>80</formula>
    </cfRule>
  </conditionalFormatting>
  <conditionalFormatting sqref="K10">
    <cfRule type="cellIs" dxfId="14" priority="4" operator="lessThan">
      <formula>50</formula>
    </cfRule>
    <cfRule type="cellIs" dxfId="13" priority="5" operator="greaterThan">
      <formula>80</formula>
    </cfRule>
    <cfRule type="cellIs" dxfId="12" priority="6" operator="between">
      <formula>50</formula>
      <formula>80</formula>
    </cfRule>
  </conditionalFormatting>
  <conditionalFormatting sqref="Q6:AC6">
    <cfRule type="cellIs" dxfId="11" priority="1" operator="greaterThan">
      <formula>0.8</formula>
    </cfRule>
    <cfRule type="cellIs" dxfId="10" priority="2" operator="between">
      <formula>0.5</formula>
      <formula>"0.8"</formula>
    </cfRule>
  </conditionalFormatting>
  <conditionalFormatting sqref="Q5:AC5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{B470C947-56FC-40AE-BFA4-289EB8507A91}</x14:id>
        </ext>
      </extLst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385A1F-F3B4-4C81-A8BF-00BBD97297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C52:P65</xm:sqref>
        </x14:conditionalFormatting>
        <x14:conditionalFormatting xmlns:xm="http://schemas.microsoft.com/office/excel/2006/main">
          <x14:cfRule type="dataBar" id="{EB3B3CAA-7353-47B7-A846-7702D4EF9B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C33:P46</xm:sqref>
        </x14:conditionalFormatting>
        <x14:conditionalFormatting xmlns:xm="http://schemas.microsoft.com/office/excel/2006/main">
          <x14:cfRule type="dataBar" id="{B470C947-56FC-40AE-BFA4-289EB8507A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Q5:AC5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1B123-8114-497D-81C8-BD383D31A8FD}">
  <dimension ref="B1:BB90"/>
  <sheetViews>
    <sheetView topLeftCell="A49" zoomScale="70" zoomScaleNormal="70" workbookViewId="0">
      <selection activeCell="B70" sqref="B70"/>
    </sheetView>
  </sheetViews>
  <sheetFormatPr baseColWidth="10" defaultColWidth="9.140625" defaultRowHeight="15" x14ac:dyDescent="0.25"/>
  <cols>
    <col min="1" max="1" width="5.140625" customWidth="1"/>
    <col min="2" max="2" width="24.7109375" customWidth="1"/>
    <col min="3" max="3" width="11.42578125" customWidth="1"/>
    <col min="4" max="4" width="9.7109375" customWidth="1"/>
    <col min="5" max="5" width="7.28515625" customWidth="1"/>
    <col min="6" max="6" width="19.28515625" customWidth="1"/>
    <col min="7" max="7" width="11.5703125" customWidth="1"/>
    <col min="8" max="8" width="9.85546875" customWidth="1"/>
    <col min="9" max="9" width="6.28515625" bestFit="1" customWidth="1"/>
    <col min="10" max="10" width="16.85546875" customWidth="1"/>
    <col min="11" max="11" width="11.42578125" customWidth="1"/>
    <col min="12" max="12" width="9.140625" customWidth="1"/>
    <col min="13" max="13" width="7.42578125" bestFit="1" customWidth="1"/>
    <col min="14" max="14" width="20.28515625" customWidth="1"/>
    <col min="15" max="15" width="14.28515625" customWidth="1"/>
    <col min="16" max="16" width="18.42578125" customWidth="1"/>
    <col min="17" max="17" width="14.5703125" customWidth="1"/>
    <col min="18" max="18" width="12.85546875" customWidth="1"/>
    <col min="19" max="19" width="15.42578125" customWidth="1"/>
    <col min="20" max="20" width="12.42578125" customWidth="1"/>
    <col min="21" max="21" width="15.140625" customWidth="1"/>
    <col min="22" max="22" width="11.42578125" customWidth="1"/>
    <col min="23" max="30" width="10.28515625" customWidth="1"/>
    <col min="31" max="32" width="5.140625" customWidth="1"/>
    <col min="33" max="33" width="8.42578125" customWidth="1"/>
    <col min="34" max="34" width="35.42578125" customWidth="1"/>
    <col min="35" max="35" width="15.140625" customWidth="1"/>
    <col min="36" max="36" width="7.7109375" customWidth="1"/>
    <col min="37" max="37" width="3.7109375" customWidth="1"/>
    <col min="45" max="88" width="2.7109375" customWidth="1"/>
    <col min="89" max="133" width="4.85546875" customWidth="1"/>
  </cols>
  <sheetData>
    <row r="1" spans="2:54" ht="51.75" customHeight="1" thickBot="1" x14ac:dyDescent="0.4">
      <c r="B1" s="40" t="s">
        <v>102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2:54" ht="15.75" thickTop="1" x14ac:dyDescent="0.25">
      <c r="B2" t="s">
        <v>57</v>
      </c>
    </row>
    <row r="3" spans="2:54" ht="15.75" thickBot="1" x14ac:dyDescent="0.3"/>
    <row r="4" spans="2:54" ht="15.75" thickBot="1" x14ac:dyDescent="0.3">
      <c r="B4" s="18" t="s">
        <v>31</v>
      </c>
      <c r="C4" s="19" t="s">
        <v>32</v>
      </c>
      <c r="D4" s="20" t="s">
        <v>33</v>
      </c>
      <c r="F4" t="s">
        <v>36</v>
      </c>
      <c r="J4" s="200" t="s">
        <v>58</v>
      </c>
      <c r="K4" s="200"/>
      <c r="L4" s="200"/>
      <c r="N4" s="208" t="s">
        <v>62</v>
      </c>
      <c r="O4" s="208"/>
      <c r="P4" s="208"/>
      <c r="Q4" s="57" t="s">
        <v>15</v>
      </c>
      <c r="R4" s="166" t="s">
        <v>16</v>
      </c>
      <c r="S4" s="166" t="s">
        <v>17</v>
      </c>
      <c r="T4" s="166" t="s">
        <v>18</v>
      </c>
      <c r="U4" s="166" t="s">
        <v>19</v>
      </c>
      <c r="V4" s="166" t="s">
        <v>20</v>
      </c>
      <c r="W4" s="166" t="s">
        <v>21</v>
      </c>
      <c r="X4" s="166" t="s">
        <v>22</v>
      </c>
      <c r="Y4" s="166" t="s">
        <v>23</v>
      </c>
      <c r="Z4" s="166" t="s">
        <v>24</v>
      </c>
      <c r="AA4" s="166" t="s">
        <v>25</v>
      </c>
      <c r="AB4" s="166" t="s">
        <v>26</v>
      </c>
      <c r="AC4" s="166" t="s">
        <v>27</v>
      </c>
      <c r="AD4" s="167" t="s">
        <v>28</v>
      </c>
    </row>
    <row r="5" spans="2:54" ht="33" customHeight="1" x14ac:dyDescent="0.25">
      <c r="B5" s="13" t="s">
        <v>0</v>
      </c>
      <c r="C5" s="14">
        <v>14</v>
      </c>
      <c r="D5" s="15" t="s">
        <v>34</v>
      </c>
      <c r="F5" s="128" t="s">
        <v>31</v>
      </c>
      <c r="G5" s="128" t="s">
        <v>32</v>
      </c>
      <c r="H5" s="128" t="s">
        <v>33</v>
      </c>
      <c r="I5" s="185"/>
      <c r="J5" s="83" t="s">
        <v>31</v>
      </c>
      <c r="K5" s="84" t="s">
        <v>32</v>
      </c>
      <c r="L5" s="85"/>
      <c r="N5" s="204" t="s">
        <v>81</v>
      </c>
      <c r="O5" s="204"/>
      <c r="P5" s="161">
        <f>+SUM(Q5:AB5)</f>
        <v>1096</v>
      </c>
      <c r="Q5" s="28">
        <f>+D54</f>
        <v>0</v>
      </c>
      <c r="R5" s="29">
        <f t="shared" ref="R5:AD5" si="0">+E54</f>
        <v>0</v>
      </c>
      <c r="S5" s="29">
        <f t="shared" si="0"/>
        <v>0</v>
      </c>
      <c r="T5" s="29">
        <f t="shared" si="0"/>
        <v>0</v>
      </c>
      <c r="U5" s="29">
        <f t="shared" si="0"/>
        <v>0</v>
      </c>
      <c r="V5" s="29">
        <f t="shared" si="0"/>
        <v>0</v>
      </c>
      <c r="W5" s="29">
        <f t="shared" si="0"/>
        <v>0</v>
      </c>
      <c r="X5" s="29">
        <f t="shared" si="0"/>
        <v>550</v>
      </c>
      <c r="Y5" s="29">
        <f t="shared" si="0"/>
        <v>0</v>
      </c>
      <c r="Z5" s="29">
        <f t="shared" si="0"/>
        <v>0</v>
      </c>
      <c r="AA5" s="29">
        <f t="shared" si="0"/>
        <v>546</v>
      </c>
      <c r="AB5" s="29">
        <f t="shared" si="0"/>
        <v>0</v>
      </c>
      <c r="AC5" s="29">
        <f t="shared" si="0"/>
        <v>0</v>
      </c>
      <c r="AD5" s="30">
        <f t="shared" si="0"/>
        <v>0</v>
      </c>
    </row>
    <row r="6" spans="2:54" ht="30.75" thickBot="1" x14ac:dyDescent="0.3">
      <c r="B6" s="7" t="s">
        <v>86</v>
      </c>
      <c r="C6" s="81">
        <v>550</v>
      </c>
      <c r="D6" s="8" t="s">
        <v>35</v>
      </c>
      <c r="F6" s="153" t="s">
        <v>8</v>
      </c>
      <c r="G6" s="128">
        <f>(35/3)/60</f>
        <v>0.19444444444444445</v>
      </c>
      <c r="H6" s="128" t="s">
        <v>9</v>
      </c>
      <c r="I6" s="185"/>
      <c r="J6" s="9" t="s">
        <v>69</v>
      </c>
      <c r="K6" s="147">
        <f>+C5/SUM(R35:R48)*100</f>
        <v>100</v>
      </c>
      <c r="L6" s="12"/>
      <c r="N6" s="204" t="s">
        <v>70</v>
      </c>
      <c r="O6" s="204"/>
      <c r="P6" s="198"/>
      <c r="Q6" s="163">
        <f t="shared" ref="Q6:AD6" si="1">+Q5/$C$6</f>
        <v>0</v>
      </c>
      <c r="R6" s="125">
        <f t="shared" si="1"/>
        <v>0</v>
      </c>
      <c r="S6" s="125">
        <f t="shared" si="1"/>
        <v>0</v>
      </c>
      <c r="T6" s="125">
        <f t="shared" si="1"/>
        <v>0</v>
      </c>
      <c r="U6" s="125">
        <f t="shared" si="1"/>
        <v>0</v>
      </c>
      <c r="V6" s="125">
        <f t="shared" si="1"/>
        <v>0</v>
      </c>
      <c r="W6" s="125">
        <f t="shared" si="1"/>
        <v>0</v>
      </c>
      <c r="X6" s="125">
        <f t="shared" si="1"/>
        <v>1</v>
      </c>
      <c r="Y6" s="125">
        <f t="shared" si="1"/>
        <v>0</v>
      </c>
      <c r="Z6" s="125">
        <f t="shared" si="1"/>
        <v>0</v>
      </c>
      <c r="AA6" s="125">
        <f t="shared" si="1"/>
        <v>0.99272727272727268</v>
      </c>
      <c r="AB6" s="125">
        <f t="shared" si="1"/>
        <v>0</v>
      </c>
      <c r="AC6" s="125">
        <f t="shared" si="1"/>
        <v>0</v>
      </c>
      <c r="AD6" s="164">
        <f t="shared" si="1"/>
        <v>0</v>
      </c>
      <c r="BA6" s="1"/>
      <c r="BB6" s="1"/>
    </row>
    <row r="7" spans="2:54" ht="30.75" thickBot="1" x14ac:dyDescent="0.3">
      <c r="B7" s="7" t="s">
        <v>2</v>
      </c>
      <c r="C7" s="4">
        <f>+SUMPRODUCT(C15:Q29,C34:Q48)</f>
        <v>23.24</v>
      </c>
      <c r="D7" s="8" t="s">
        <v>7</v>
      </c>
      <c r="F7" s="153" t="s">
        <v>10</v>
      </c>
      <c r="G7" s="128">
        <f>+G6*C5</f>
        <v>2.7222222222222223</v>
      </c>
      <c r="H7" s="128" t="s">
        <v>9</v>
      </c>
      <c r="I7" s="185"/>
      <c r="J7" s="82"/>
      <c r="K7" s="56"/>
      <c r="L7" s="56"/>
      <c r="N7" s="204" t="s">
        <v>82</v>
      </c>
      <c r="O7" s="204"/>
      <c r="P7" s="198"/>
      <c r="Q7" s="9" t="s">
        <v>91</v>
      </c>
      <c r="R7" s="168">
        <f>+C5</f>
        <v>14</v>
      </c>
      <c r="S7" s="211" t="s">
        <v>92</v>
      </c>
      <c r="T7" s="211"/>
      <c r="U7" s="169">
        <f>+C10</f>
        <v>2</v>
      </c>
      <c r="V7" s="21"/>
      <c r="W7" s="21" t="s">
        <v>80</v>
      </c>
      <c r="X7" s="21"/>
      <c r="Y7" s="21"/>
      <c r="Z7" s="21"/>
      <c r="AA7" s="21"/>
      <c r="AB7" s="21"/>
      <c r="AC7" s="21"/>
      <c r="AD7" s="12"/>
    </row>
    <row r="8" spans="2:54" ht="45" customHeight="1" thickBot="1" x14ac:dyDescent="0.3">
      <c r="B8" s="7" t="s">
        <v>4</v>
      </c>
      <c r="C8" s="3">
        <f>SUM(V55:V68)</f>
        <v>1096</v>
      </c>
      <c r="D8" s="8" t="s">
        <v>35</v>
      </c>
      <c r="J8" s="200" t="s">
        <v>60</v>
      </c>
      <c r="K8" s="200"/>
      <c r="L8" s="200"/>
    </row>
    <row r="9" spans="2:54" ht="30.75" thickBot="1" x14ac:dyDescent="0.3">
      <c r="B9" s="156" t="s">
        <v>89</v>
      </c>
      <c r="C9">
        <v>25</v>
      </c>
      <c r="D9" s="94" t="s">
        <v>63</v>
      </c>
      <c r="F9" s="128" t="s">
        <v>31</v>
      </c>
      <c r="G9" s="128" t="s">
        <v>32</v>
      </c>
      <c r="H9" s="128" t="s">
        <v>33</v>
      </c>
      <c r="J9" s="18" t="s">
        <v>31</v>
      </c>
      <c r="K9" s="19" t="s">
        <v>32</v>
      </c>
      <c r="L9" s="20" t="s">
        <v>33</v>
      </c>
      <c r="M9" s="133"/>
      <c r="N9" s="134"/>
    </row>
    <row r="10" spans="2:54" ht="45.75" thickBot="1" x14ac:dyDescent="0.3">
      <c r="B10" s="140" t="s">
        <v>90</v>
      </c>
      <c r="C10" s="11">
        <f>ROUNDUP(C8/C6,0)</f>
        <v>2</v>
      </c>
      <c r="D10" s="12"/>
      <c r="F10" s="154" t="s">
        <v>54</v>
      </c>
      <c r="G10" s="154">
        <v>9048</v>
      </c>
      <c r="H10" s="154" t="s">
        <v>55</v>
      </c>
      <c r="I10" s="89"/>
      <c r="J10" s="90" t="s">
        <v>61</v>
      </c>
      <c r="K10" s="147">
        <f>+(C7/C9)*G10</f>
        <v>8411.0208000000002</v>
      </c>
      <c r="L10" s="92" t="s">
        <v>55</v>
      </c>
      <c r="M10" s="135"/>
      <c r="N10" s="136"/>
      <c r="O10" s="89"/>
      <c r="P10" s="89"/>
      <c r="Q10" s="89"/>
      <c r="R10" s="89"/>
    </row>
    <row r="12" spans="2:54" ht="15.75" thickBot="1" x14ac:dyDescent="0.3">
      <c r="B12" s="39" t="s">
        <v>39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2:54" ht="6" customHeight="1" thickTop="1" thickBot="1" x14ac:dyDescent="0.3"/>
    <row r="14" spans="2:54" ht="15.75" thickBot="1" x14ac:dyDescent="0.3">
      <c r="B14" s="34"/>
      <c r="C14" s="35" t="s">
        <v>14</v>
      </c>
      <c r="D14" s="35" t="s">
        <v>15</v>
      </c>
      <c r="E14" s="35" t="s">
        <v>16</v>
      </c>
      <c r="F14" s="35" t="s">
        <v>17</v>
      </c>
      <c r="G14" s="35" t="s">
        <v>18</v>
      </c>
      <c r="H14" s="35" t="s">
        <v>19</v>
      </c>
      <c r="I14" s="35" t="s">
        <v>20</v>
      </c>
      <c r="J14" s="35" t="s">
        <v>21</v>
      </c>
      <c r="K14" s="35" t="s">
        <v>22</v>
      </c>
      <c r="L14" s="35" t="s">
        <v>23</v>
      </c>
      <c r="M14" s="35" t="s">
        <v>24</v>
      </c>
      <c r="N14" s="35" t="s">
        <v>25</v>
      </c>
      <c r="O14" s="35" t="s">
        <v>26</v>
      </c>
      <c r="P14" s="35" t="s">
        <v>27</v>
      </c>
      <c r="Q14" s="35" t="s">
        <v>28</v>
      </c>
      <c r="R14" s="36" t="s">
        <v>3</v>
      </c>
    </row>
    <row r="15" spans="2:54" x14ac:dyDescent="0.25">
      <c r="B15" s="37" t="s">
        <v>14</v>
      </c>
      <c r="C15" s="25">
        <v>0</v>
      </c>
      <c r="D15" s="26">
        <v>3.8</v>
      </c>
      <c r="E15" s="26">
        <v>4</v>
      </c>
      <c r="F15" s="26">
        <v>4.3</v>
      </c>
      <c r="G15" s="26">
        <v>4.4000000000000004</v>
      </c>
      <c r="H15" s="26">
        <v>4.5</v>
      </c>
      <c r="I15" s="26">
        <v>4.3</v>
      </c>
      <c r="J15" s="26">
        <v>4.5</v>
      </c>
      <c r="K15" s="26">
        <v>4.3</v>
      </c>
      <c r="L15" s="26">
        <v>4</v>
      </c>
      <c r="M15" s="26">
        <v>4.7</v>
      </c>
      <c r="N15" s="26">
        <v>4.0999999999999996</v>
      </c>
      <c r="O15" s="26">
        <v>4.8</v>
      </c>
      <c r="P15" s="26">
        <v>5.0999999999999996</v>
      </c>
      <c r="Q15" s="26">
        <v>4.5999999999999996</v>
      </c>
      <c r="R15" s="27"/>
    </row>
    <row r="16" spans="2:54" x14ac:dyDescent="0.25">
      <c r="B16" s="37" t="s">
        <v>15</v>
      </c>
      <c r="C16" s="28">
        <v>3.8</v>
      </c>
      <c r="D16" s="29">
        <v>0</v>
      </c>
      <c r="E16" s="29">
        <v>0.22</v>
      </c>
      <c r="F16" s="29">
        <v>0.5</v>
      </c>
      <c r="G16" s="29">
        <v>0.75</v>
      </c>
      <c r="H16" s="29">
        <v>1.2</v>
      </c>
      <c r="I16" s="29">
        <v>1.3</v>
      </c>
      <c r="J16" s="29">
        <v>0.75</v>
      </c>
      <c r="K16" s="29">
        <v>4</v>
      </c>
      <c r="L16" s="29">
        <v>1.3</v>
      </c>
      <c r="M16" s="29">
        <v>1.9</v>
      </c>
      <c r="N16" s="29">
        <v>1.6</v>
      </c>
      <c r="O16" s="29">
        <v>1.26</v>
      </c>
      <c r="P16" s="29">
        <v>1.8</v>
      </c>
      <c r="Q16" s="29">
        <v>1.26</v>
      </c>
      <c r="R16" s="171">
        <v>89</v>
      </c>
      <c r="T16" s="144">
        <f ca="1">+RANDBETWEEN(40,110)</f>
        <v>46</v>
      </c>
    </row>
    <row r="17" spans="2:20" x14ac:dyDescent="0.25">
      <c r="B17" s="37" t="s">
        <v>16</v>
      </c>
      <c r="C17" s="28">
        <v>4</v>
      </c>
      <c r="D17" s="29">
        <v>0.22</v>
      </c>
      <c r="E17" s="29">
        <v>0</v>
      </c>
      <c r="F17" s="29">
        <v>0.23</v>
      </c>
      <c r="G17" s="29">
        <v>0.85</v>
      </c>
      <c r="H17" s="29">
        <v>1.2</v>
      </c>
      <c r="I17" s="29">
        <v>1.2</v>
      </c>
      <c r="J17" s="29">
        <v>1</v>
      </c>
      <c r="K17" s="29">
        <v>0.9</v>
      </c>
      <c r="L17" s="29">
        <v>1.2</v>
      </c>
      <c r="M17" s="29">
        <v>1.8</v>
      </c>
      <c r="N17" s="29">
        <v>1.7649999999999999</v>
      </c>
      <c r="O17" s="29">
        <v>1.98</v>
      </c>
      <c r="P17" s="29">
        <v>2.5</v>
      </c>
      <c r="Q17" s="29">
        <v>1.65</v>
      </c>
      <c r="R17" s="171">
        <v>95</v>
      </c>
      <c r="T17" s="144">
        <f t="shared" ref="T17:T29" ca="1" si="2">+RANDBETWEEN(40,110)</f>
        <v>61</v>
      </c>
    </row>
    <row r="18" spans="2:20" x14ac:dyDescent="0.25">
      <c r="B18" s="37" t="s">
        <v>17</v>
      </c>
      <c r="C18" s="28">
        <v>4.3</v>
      </c>
      <c r="D18" s="29">
        <v>0.5</v>
      </c>
      <c r="E18" s="29">
        <v>0.23</v>
      </c>
      <c r="F18" s="29">
        <v>0</v>
      </c>
      <c r="G18" s="29">
        <v>0.65</v>
      </c>
      <c r="H18" s="29">
        <v>1</v>
      </c>
      <c r="I18" s="29">
        <v>1.1000000000000001</v>
      </c>
      <c r="J18" s="29">
        <v>1.2</v>
      </c>
      <c r="K18" s="29">
        <v>0.65</v>
      </c>
      <c r="L18" s="29">
        <v>0.95</v>
      </c>
      <c r="M18" s="29">
        <v>1.5</v>
      </c>
      <c r="N18" s="29">
        <v>1.3</v>
      </c>
      <c r="O18" s="29">
        <v>1.65</v>
      </c>
      <c r="P18" s="29">
        <v>0.8</v>
      </c>
      <c r="Q18" s="29">
        <v>0.98</v>
      </c>
      <c r="R18" s="171">
        <v>81</v>
      </c>
      <c r="T18" s="144">
        <f t="shared" ca="1" si="2"/>
        <v>67</v>
      </c>
    </row>
    <row r="19" spans="2:20" x14ac:dyDescent="0.25">
      <c r="B19" s="37" t="s">
        <v>18</v>
      </c>
      <c r="C19" s="28">
        <v>4.4000000000000004</v>
      </c>
      <c r="D19" s="29">
        <v>0.75</v>
      </c>
      <c r="E19" s="29">
        <v>0.85</v>
      </c>
      <c r="F19" s="29">
        <v>0.65</v>
      </c>
      <c r="G19" s="29">
        <v>0</v>
      </c>
      <c r="H19" s="29">
        <v>0.5</v>
      </c>
      <c r="I19" s="29">
        <v>0.55000000000000004</v>
      </c>
      <c r="J19" s="29">
        <v>1.2</v>
      </c>
      <c r="K19" s="29">
        <v>0.75</v>
      </c>
      <c r="L19" s="29">
        <v>1</v>
      </c>
      <c r="M19" s="29">
        <v>1.1000000000000001</v>
      </c>
      <c r="N19" s="29">
        <v>0.65</v>
      </c>
      <c r="O19" s="29">
        <v>0.98</v>
      </c>
      <c r="P19" s="29">
        <v>0.54</v>
      </c>
      <c r="Q19" s="29">
        <v>0.76</v>
      </c>
      <c r="R19" s="171">
        <v>56</v>
      </c>
      <c r="T19" s="144">
        <f t="shared" ca="1" si="2"/>
        <v>97</v>
      </c>
    </row>
    <row r="20" spans="2:20" x14ac:dyDescent="0.25">
      <c r="B20" s="37" t="s">
        <v>19</v>
      </c>
      <c r="C20" s="28">
        <v>4.5</v>
      </c>
      <c r="D20" s="29">
        <v>1.2</v>
      </c>
      <c r="E20" s="29">
        <v>1.2</v>
      </c>
      <c r="F20" s="29">
        <v>1</v>
      </c>
      <c r="G20" s="29">
        <v>0.5</v>
      </c>
      <c r="H20" s="29">
        <v>0</v>
      </c>
      <c r="I20" s="29">
        <v>0.17</v>
      </c>
      <c r="J20" s="29">
        <v>1.3</v>
      </c>
      <c r="K20" s="29">
        <v>0.85</v>
      </c>
      <c r="L20" s="29">
        <v>1.1000000000000001</v>
      </c>
      <c r="M20" s="29">
        <v>0.75</v>
      </c>
      <c r="N20" s="29">
        <v>1.24</v>
      </c>
      <c r="O20" s="29">
        <v>0.46</v>
      </c>
      <c r="P20" s="29">
        <v>0.56000000000000005</v>
      </c>
      <c r="Q20" s="29">
        <v>0.87</v>
      </c>
      <c r="R20" s="171">
        <v>59</v>
      </c>
      <c r="T20" s="144">
        <f t="shared" ca="1" si="2"/>
        <v>74</v>
      </c>
    </row>
    <row r="21" spans="2:20" x14ac:dyDescent="0.25">
      <c r="B21" s="37" t="s">
        <v>20</v>
      </c>
      <c r="C21" s="28">
        <v>4.3</v>
      </c>
      <c r="D21" s="29">
        <v>1.3</v>
      </c>
      <c r="E21" s="29">
        <v>1.2</v>
      </c>
      <c r="F21" s="29">
        <v>1.1000000000000001</v>
      </c>
      <c r="G21" s="29">
        <v>0.55000000000000004</v>
      </c>
      <c r="H21" s="29">
        <v>0.17</v>
      </c>
      <c r="I21" s="29">
        <v>0</v>
      </c>
      <c r="J21" s="29">
        <v>1.1000000000000001</v>
      </c>
      <c r="K21" s="29">
        <v>0.7</v>
      </c>
      <c r="L21" s="29">
        <v>1</v>
      </c>
      <c r="M21" s="29">
        <v>0.55000000000000004</v>
      </c>
      <c r="N21" s="29">
        <v>1.34</v>
      </c>
      <c r="O21" s="29">
        <v>1.86</v>
      </c>
      <c r="P21" s="29">
        <v>0.56000000000000005</v>
      </c>
      <c r="Q21" s="29">
        <v>0.76</v>
      </c>
      <c r="R21" s="171">
        <v>99</v>
      </c>
      <c r="T21" s="144">
        <f t="shared" ca="1" si="2"/>
        <v>77</v>
      </c>
    </row>
    <row r="22" spans="2:20" x14ac:dyDescent="0.25">
      <c r="B22" s="37" t="s">
        <v>21</v>
      </c>
      <c r="C22" s="28">
        <v>4.5</v>
      </c>
      <c r="D22" s="29">
        <v>0.75</v>
      </c>
      <c r="E22" s="29">
        <v>1</v>
      </c>
      <c r="F22" s="29">
        <v>1.2</v>
      </c>
      <c r="G22" s="29">
        <v>1.2</v>
      </c>
      <c r="H22" s="29">
        <v>1.3</v>
      </c>
      <c r="I22" s="29">
        <v>1.1000000000000001</v>
      </c>
      <c r="J22" s="29">
        <v>0</v>
      </c>
      <c r="K22" s="29">
        <v>0.21</v>
      </c>
      <c r="L22" s="29">
        <v>0.5</v>
      </c>
      <c r="M22" s="29">
        <v>1.1000000000000001</v>
      </c>
      <c r="N22" s="29">
        <v>1.24</v>
      </c>
      <c r="O22" s="29">
        <v>1.56</v>
      </c>
      <c r="P22" s="29">
        <v>2.8</v>
      </c>
      <c r="Q22" s="29">
        <v>0.87</v>
      </c>
      <c r="R22" s="171">
        <v>41</v>
      </c>
      <c r="T22" s="144">
        <f t="shared" ca="1" si="2"/>
        <v>62</v>
      </c>
    </row>
    <row r="23" spans="2:20" x14ac:dyDescent="0.25">
      <c r="B23" s="37" t="s">
        <v>22</v>
      </c>
      <c r="C23" s="28">
        <v>4.3</v>
      </c>
      <c r="D23" s="29">
        <v>4</v>
      </c>
      <c r="E23" s="29">
        <v>0.9</v>
      </c>
      <c r="F23" s="29">
        <v>0.65</v>
      </c>
      <c r="G23" s="29">
        <v>0.75</v>
      </c>
      <c r="H23" s="29">
        <v>0.85</v>
      </c>
      <c r="I23" s="29">
        <v>0.7</v>
      </c>
      <c r="J23" s="29">
        <v>0.21</v>
      </c>
      <c r="K23" s="29">
        <v>0</v>
      </c>
      <c r="L23" s="29">
        <v>0.28999999999999998</v>
      </c>
      <c r="M23" s="29">
        <v>0.9</v>
      </c>
      <c r="N23" s="29">
        <v>0.67</v>
      </c>
      <c r="O23" s="29">
        <v>0.78</v>
      </c>
      <c r="P23" s="29">
        <v>0.34</v>
      </c>
      <c r="Q23" s="29">
        <v>0.87</v>
      </c>
      <c r="R23" s="171">
        <v>96</v>
      </c>
      <c r="T23" s="144">
        <f t="shared" ca="1" si="2"/>
        <v>107</v>
      </c>
    </row>
    <row r="24" spans="2:20" x14ac:dyDescent="0.25">
      <c r="B24" s="37" t="s">
        <v>23</v>
      </c>
      <c r="C24" s="28">
        <v>4</v>
      </c>
      <c r="D24" s="29">
        <v>1.3</v>
      </c>
      <c r="E24" s="29">
        <v>1.2</v>
      </c>
      <c r="F24" s="29">
        <v>0.95</v>
      </c>
      <c r="G24" s="29">
        <v>1</v>
      </c>
      <c r="H24" s="29">
        <v>1.1000000000000001</v>
      </c>
      <c r="I24" s="29">
        <v>1</v>
      </c>
      <c r="J24" s="29">
        <v>0.5</v>
      </c>
      <c r="K24" s="29">
        <v>0.28999999999999998</v>
      </c>
      <c r="L24" s="29">
        <v>0</v>
      </c>
      <c r="M24" s="29">
        <v>0.85</v>
      </c>
      <c r="N24" s="29">
        <v>1.4</v>
      </c>
      <c r="O24" s="29">
        <v>1.24</v>
      </c>
      <c r="P24" s="29">
        <v>1.35</v>
      </c>
      <c r="Q24" s="29">
        <v>0.87</v>
      </c>
      <c r="R24" s="171">
        <v>66</v>
      </c>
      <c r="T24" s="144">
        <f t="shared" ca="1" si="2"/>
        <v>46</v>
      </c>
    </row>
    <row r="25" spans="2:20" x14ac:dyDescent="0.25">
      <c r="B25" s="37" t="s">
        <v>24</v>
      </c>
      <c r="C25" s="28">
        <v>4.7</v>
      </c>
      <c r="D25" s="29">
        <v>1.9</v>
      </c>
      <c r="E25" s="29">
        <v>1.8</v>
      </c>
      <c r="F25" s="29">
        <v>1.5</v>
      </c>
      <c r="G25" s="29">
        <v>1.1000000000000001</v>
      </c>
      <c r="H25" s="29">
        <v>0.75</v>
      </c>
      <c r="I25" s="29">
        <v>0.55000000000000004</v>
      </c>
      <c r="J25" s="29">
        <v>1.1000000000000001</v>
      </c>
      <c r="K25" s="29">
        <v>0.9</v>
      </c>
      <c r="L25" s="29">
        <v>0.85</v>
      </c>
      <c r="M25" s="29">
        <v>0</v>
      </c>
      <c r="N25" s="29">
        <v>1.8</v>
      </c>
      <c r="O25" s="29">
        <v>1.75</v>
      </c>
      <c r="P25" s="29">
        <v>2</v>
      </c>
      <c r="Q25" s="29">
        <v>0.8</v>
      </c>
      <c r="R25" s="171">
        <v>95</v>
      </c>
      <c r="T25" s="144">
        <f t="shared" ca="1" si="2"/>
        <v>66</v>
      </c>
    </row>
    <row r="26" spans="2:20" x14ac:dyDescent="0.25">
      <c r="B26" s="37" t="s">
        <v>25</v>
      </c>
      <c r="C26" s="28">
        <v>4.0999999999999996</v>
      </c>
      <c r="D26" s="29">
        <v>1.6</v>
      </c>
      <c r="E26" s="29">
        <v>1.7649999999999999</v>
      </c>
      <c r="F26" s="29">
        <v>1.3</v>
      </c>
      <c r="G26" s="29">
        <v>0.65</v>
      </c>
      <c r="H26" s="29">
        <v>1.24</v>
      </c>
      <c r="I26" s="29">
        <v>1.34</v>
      </c>
      <c r="J26" s="29">
        <v>1.24</v>
      </c>
      <c r="K26" s="29">
        <v>0.67</v>
      </c>
      <c r="L26" s="29">
        <v>1.4</v>
      </c>
      <c r="M26" s="29">
        <v>1.8</v>
      </c>
      <c r="N26" s="29">
        <v>0</v>
      </c>
      <c r="O26" s="29">
        <v>1.86</v>
      </c>
      <c r="P26" s="29">
        <v>0.54</v>
      </c>
      <c r="Q26" s="29">
        <v>0.98</v>
      </c>
      <c r="R26" s="171">
        <v>51</v>
      </c>
      <c r="T26" s="144">
        <f t="shared" ca="1" si="2"/>
        <v>78</v>
      </c>
    </row>
    <row r="27" spans="2:20" x14ac:dyDescent="0.25">
      <c r="B27" s="37" t="s">
        <v>26</v>
      </c>
      <c r="C27" s="28">
        <v>4.8</v>
      </c>
      <c r="D27" s="29">
        <v>1.26</v>
      </c>
      <c r="E27" s="29">
        <v>1.98</v>
      </c>
      <c r="F27" s="29">
        <v>1.65</v>
      </c>
      <c r="G27" s="29">
        <v>0.98</v>
      </c>
      <c r="H27" s="29">
        <v>0.46</v>
      </c>
      <c r="I27" s="29">
        <v>1.86</v>
      </c>
      <c r="J27" s="29">
        <v>1.56</v>
      </c>
      <c r="K27" s="29">
        <v>0.78</v>
      </c>
      <c r="L27" s="29">
        <v>1.24</v>
      </c>
      <c r="M27" s="29">
        <v>1.75</v>
      </c>
      <c r="N27" s="29">
        <v>1.86</v>
      </c>
      <c r="O27" s="29">
        <v>0</v>
      </c>
      <c r="P27" s="29">
        <v>0.98</v>
      </c>
      <c r="Q27" s="29">
        <v>0.87</v>
      </c>
      <c r="R27" s="171">
        <v>105</v>
      </c>
      <c r="T27" s="144">
        <f t="shared" ca="1" si="2"/>
        <v>56</v>
      </c>
    </row>
    <row r="28" spans="2:20" x14ac:dyDescent="0.25">
      <c r="B28" s="37" t="s">
        <v>27</v>
      </c>
      <c r="C28" s="28">
        <v>5.0999999999999996</v>
      </c>
      <c r="D28" s="29">
        <v>1.8</v>
      </c>
      <c r="E28" s="29">
        <v>2.5</v>
      </c>
      <c r="F28" s="29">
        <v>0.8</v>
      </c>
      <c r="G28" s="29">
        <v>0.54</v>
      </c>
      <c r="H28" s="29">
        <v>0.56000000000000005</v>
      </c>
      <c r="I28" s="29">
        <v>0.56000000000000005</v>
      </c>
      <c r="J28" s="29">
        <v>2.8</v>
      </c>
      <c r="K28" s="29">
        <v>0.34</v>
      </c>
      <c r="L28" s="29">
        <v>1.35</v>
      </c>
      <c r="M28" s="29">
        <v>2</v>
      </c>
      <c r="N28" s="29">
        <v>0.54</v>
      </c>
      <c r="O28" s="29">
        <v>0.98</v>
      </c>
      <c r="P28" s="29">
        <v>0</v>
      </c>
      <c r="Q28" s="29">
        <v>1.98</v>
      </c>
      <c r="R28" s="171">
        <v>110</v>
      </c>
      <c r="T28" s="144">
        <f t="shared" ca="1" si="2"/>
        <v>83</v>
      </c>
    </row>
    <row r="29" spans="2:20" x14ac:dyDescent="0.25">
      <c r="B29" s="37" t="s">
        <v>28</v>
      </c>
      <c r="C29" s="28">
        <v>4.5999999999999996</v>
      </c>
      <c r="D29" s="29">
        <v>1.26</v>
      </c>
      <c r="E29" s="29">
        <v>1.65</v>
      </c>
      <c r="F29" s="29">
        <v>0.98</v>
      </c>
      <c r="G29" s="29">
        <v>0.76</v>
      </c>
      <c r="H29" s="29">
        <v>0.87</v>
      </c>
      <c r="I29" s="29">
        <v>0.76</v>
      </c>
      <c r="J29" s="29">
        <v>0.87</v>
      </c>
      <c r="K29" s="29">
        <v>0.87</v>
      </c>
      <c r="L29" s="29">
        <v>0.87</v>
      </c>
      <c r="M29" s="29">
        <v>0.8</v>
      </c>
      <c r="N29" s="29">
        <v>0.98</v>
      </c>
      <c r="O29" s="29">
        <v>0.87</v>
      </c>
      <c r="P29" s="29">
        <v>1.98</v>
      </c>
      <c r="Q29" s="29">
        <v>0</v>
      </c>
      <c r="R29" s="171">
        <v>53</v>
      </c>
      <c r="T29" s="144">
        <f t="shared" ca="1" si="2"/>
        <v>73</v>
      </c>
    </row>
    <row r="31" spans="2:20" ht="15.75" thickBot="1" x14ac:dyDescent="0.3">
      <c r="B31" s="39" t="s">
        <v>40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2:20" ht="6.75" customHeight="1" thickTop="1" thickBot="1" x14ac:dyDescent="0.3"/>
    <row r="33" spans="2:19" ht="15.75" thickBot="1" x14ac:dyDescent="0.3">
      <c r="B33" s="51"/>
      <c r="C33" s="52" t="s">
        <v>14</v>
      </c>
      <c r="D33" s="52" t="s">
        <v>15</v>
      </c>
      <c r="E33" s="52" t="s">
        <v>16</v>
      </c>
      <c r="F33" s="52" t="s">
        <v>17</v>
      </c>
      <c r="G33" s="52" t="s">
        <v>18</v>
      </c>
      <c r="H33" s="52" t="s">
        <v>19</v>
      </c>
      <c r="I33" s="52" t="s">
        <v>20</v>
      </c>
      <c r="J33" s="52" t="s">
        <v>21</v>
      </c>
      <c r="K33" s="52" t="s">
        <v>22</v>
      </c>
      <c r="L33" s="52" t="s">
        <v>23</v>
      </c>
      <c r="M33" s="52" t="s">
        <v>24</v>
      </c>
      <c r="N33" s="52" t="s">
        <v>25</v>
      </c>
      <c r="O33" s="52" t="s">
        <v>26</v>
      </c>
      <c r="P33" s="52" t="s">
        <v>27</v>
      </c>
      <c r="Q33" s="52" t="s">
        <v>28</v>
      </c>
      <c r="R33" s="41"/>
      <c r="S33" s="41"/>
    </row>
    <row r="34" spans="2:19" x14ac:dyDescent="0.25">
      <c r="B34" s="54" t="s">
        <v>14</v>
      </c>
      <c r="C34" s="42">
        <v>1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1</v>
      </c>
      <c r="L34" s="43">
        <v>0</v>
      </c>
      <c r="M34" s="43">
        <v>0</v>
      </c>
      <c r="N34" s="43">
        <v>1</v>
      </c>
      <c r="O34" s="43">
        <v>0</v>
      </c>
      <c r="P34" s="43">
        <v>0</v>
      </c>
      <c r="Q34" s="43">
        <v>0</v>
      </c>
      <c r="R34" s="41">
        <f t="shared" ref="R34:R48" si="3">SUM(C34:Q34)</f>
        <v>3</v>
      </c>
      <c r="S34" s="41"/>
    </row>
    <row r="35" spans="2:19" x14ac:dyDescent="0.25">
      <c r="B35" s="54" t="s">
        <v>15</v>
      </c>
      <c r="C35" s="45">
        <v>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1">
        <f t="shared" si="3"/>
        <v>1</v>
      </c>
      <c r="S35" s="41"/>
    </row>
    <row r="36" spans="2:19" x14ac:dyDescent="0.25">
      <c r="B36" s="54" t="s">
        <v>16</v>
      </c>
      <c r="C36" s="45">
        <v>0</v>
      </c>
      <c r="D36" s="46">
        <v>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1">
        <f t="shared" si="3"/>
        <v>1</v>
      </c>
      <c r="S36" s="41"/>
    </row>
    <row r="37" spans="2:19" x14ac:dyDescent="0.25">
      <c r="B37" s="54" t="s">
        <v>17</v>
      </c>
      <c r="C37" s="45">
        <v>0</v>
      </c>
      <c r="D37" s="46">
        <v>0</v>
      </c>
      <c r="E37" s="46">
        <v>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1">
        <f t="shared" si="3"/>
        <v>1</v>
      </c>
      <c r="S37" s="41"/>
    </row>
    <row r="38" spans="2:19" x14ac:dyDescent="0.25">
      <c r="B38" s="54" t="s">
        <v>18</v>
      </c>
      <c r="C38" s="45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1">
        <f t="shared" si="3"/>
        <v>1</v>
      </c>
      <c r="S38" s="41"/>
    </row>
    <row r="39" spans="2:19" x14ac:dyDescent="0.25">
      <c r="B39" s="54" t="s">
        <v>19</v>
      </c>
      <c r="C39" s="45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1</v>
      </c>
      <c r="P39" s="46">
        <v>0</v>
      </c>
      <c r="Q39" s="46">
        <v>0</v>
      </c>
      <c r="R39" s="41">
        <f t="shared" si="3"/>
        <v>1</v>
      </c>
      <c r="S39" s="41"/>
    </row>
    <row r="40" spans="2:19" x14ac:dyDescent="0.25">
      <c r="B40" s="54" t="s">
        <v>20</v>
      </c>
      <c r="C40" s="45">
        <v>0</v>
      </c>
      <c r="D40" s="46">
        <v>0</v>
      </c>
      <c r="E40" s="46">
        <v>0</v>
      </c>
      <c r="F40" s="46">
        <v>0</v>
      </c>
      <c r="G40" s="46">
        <v>0</v>
      </c>
      <c r="H40" s="46">
        <v>1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1">
        <f t="shared" si="3"/>
        <v>1</v>
      </c>
      <c r="S40" s="41"/>
    </row>
    <row r="41" spans="2:19" x14ac:dyDescent="0.25">
      <c r="B41" s="54" t="s">
        <v>21</v>
      </c>
      <c r="C41" s="45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1</v>
      </c>
      <c r="N41" s="46">
        <v>0</v>
      </c>
      <c r="O41" s="46">
        <v>0</v>
      </c>
      <c r="P41" s="46">
        <v>0</v>
      </c>
      <c r="Q41" s="46">
        <v>0</v>
      </c>
      <c r="R41" s="41">
        <f t="shared" si="3"/>
        <v>1</v>
      </c>
      <c r="S41" s="41"/>
    </row>
    <row r="42" spans="2:19" x14ac:dyDescent="0.25">
      <c r="B42" s="54" t="s">
        <v>22</v>
      </c>
      <c r="C42" s="45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1">
        <f t="shared" si="3"/>
        <v>1</v>
      </c>
      <c r="S42" s="41"/>
    </row>
    <row r="43" spans="2:19" x14ac:dyDescent="0.25">
      <c r="B43" s="54" t="s">
        <v>23</v>
      </c>
      <c r="C43" s="45">
        <v>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1">
        <f t="shared" si="3"/>
        <v>1</v>
      </c>
      <c r="S43" s="41"/>
    </row>
    <row r="44" spans="2:19" x14ac:dyDescent="0.25">
      <c r="B44" s="54" t="s">
        <v>24</v>
      </c>
      <c r="C44" s="45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1</v>
      </c>
      <c r="R44" s="41">
        <f t="shared" si="3"/>
        <v>1</v>
      </c>
      <c r="S44" s="41"/>
    </row>
    <row r="45" spans="2:19" x14ac:dyDescent="0.25">
      <c r="B45" s="54" t="s">
        <v>25</v>
      </c>
      <c r="C45" s="45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1</v>
      </c>
      <c r="Q45" s="46">
        <v>0</v>
      </c>
      <c r="R45" s="41">
        <f t="shared" si="3"/>
        <v>1</v>
      </c>
      <c r="S45" s="41"/>
    </row>
    <row r="46" spans="2:19" x14ac:dyDescent="0.25">
      <c r="B46" s="54" t="s">
        <v>26</v>
      </c>
      <c r="C46" s="45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1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1">
        <f t="shared" si="3"/>
        <v>1</v>
      </c>
      <c r="S46" s="41"/>
    </row>
    <row r="47" spans="2:19" x14ac:dyDescent="0.25">
      <c r="B47" s="54" t="s">
        <v>27</v>
      </c>
      <c r="C47" s="45">
        <v>0</v>
      </c>
      <c r="D47" s="46">
        <v>0</v>
      </c>
      <c r="E47" s="46">
        <v>0</v>
      </c>
      <c r="F47" s="46">
        <v>0</v>
      </c>
      <c r="G47" s="46">
        <v>1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1">
        <f t="shared" si="3"/>
        <v>1</v>
      </c>
      <c r="S47" s="41"/>
    </row>
    <row r="48" spans="2:19" x14ac:dyDescent="0.25">
      <c r="B48" s="54" t="s">
        <v>28</v>
      </c>
      <c r="C48" s="45">
        <v>0</v>
      </c>
      <c r="D48" s="46">
        <v>0</v>
      </c>
      <c r="E48" s="46">
        <v>0</v>
      </c>
      <c r="F48" s="46">
        <v>1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1">
        <f t="shared" si="3"/>
        <v>1</v>
      </c>
      <c r="S48" s="41"/>
    </row>
    <row r="49" spans="2:22" x14ac:dyDescent="0.25">
      <c r="B49" s="41"/>
      <c r="C49" s="41">
        <f t="shared" ref="C49:Q49" si="4">SUM(C34:C48)</f>
        <v>3</v>
      </c>
      <c r="D49" s="41">
        <f t="shared" si="4"/>
        <v>1</v>
      </c>
      <c r="E49" s="41">
        <f t="shared" si="4"/>
        <v>1</v>
      </c>
      <c r="F49" s="41">
        <f t="shared" si="4"/>
        <v>1</v>
      </c>
      <c r="G49" s="41">
        <f t="shared" si="4"/>
        <v>1</v>
      </c>
      <c r="H49" s="41">
        <f t="shared" si="4"/>
        <v>1</v>
      </c>
      <c r="I49" s="41">
        <f t="shared" si="4"/>
        <v>1</v>
      </c>
      <c r="J49" s="41">
        <f t="shared" si="4"/>
        <v>1</v>
      </c>
      <c r="K49" s="41">
        <f t="shared" si="4"/>
        <v>1</v>
      </c>
      <c r="L49" s="41">
        <f t="shared" si="4"/>
        <v>1</v>
      </c>
      <c r="M49" s="41">
        <f t="shared" si="4"/>
        <v>1</v>
      </c>
      <c r="N49" s="41">
        <f t="shared" si="4"/>
        <v>1</v>
      </c>
      <c r="O49" s="41">
        <f t="shared" si="4"/>
        <v>1</v>
      </c>
      <c r="P49" s="41">
        <f t="shared" si="4"/>
        <v>1</v>
      </c>
      <c r="Q49" s="41">
        <f t="shared" si="4"/>
        <v>1</v>
      </c>
      <c r="R49" s="41"/>
      <c r="S49" s="41"/>
    </row>
    <row r="50" spans="2:22" x14ac:dyDescent="0.25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2:22" ht="15.75" thickBot="1" x14ac:dyDescent="0.3">
      <c r="B51" s="39" t="s">
        <v>41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2:22" ht="6" customHeight="1" thickTop="1" thickBot="1" x14ac:dyDescent="0.3"/>
    <row r="53" spans="2:22" s="41" customFormat="1" ht="60.75" thickBot="1" x14ac:dyDescent="0.3">
      <c r="B53" s="57"/>
      <c r="C53" s="58" t="s">
        <v>14</v>
      </c>
      <c r="D53" s="58" t="s">
        <v>15</v>
      </c>
      <c r="E53" s="58" t="s">
        <v>16</v>
      </c>
      <c r="F53" s="58" t="s">
        <v>17</v>
      </c>
      <c r="G53" s="58" t="s">
        <v>18</v>
      </c>
      <c r="H53" s="58" t="s">
        <v>19</v>
      </c>
      <c r="I53" s="58" t="s">
        <v>20</v>
      </c>
      <c r="J53" s="58" t="s">
        <v>21</v>
      </c>
      <c r="K53" s="58" t="s">
        <v>22</v>
      </c>
      <c r="L53" s="58" t="s">
        <v>23</v>
      </c>
      <c r="M53" s="58" t="s">
        <v>24</v>
      </c>
      <c r="N53" s="58" t="s">
        <v>25</v>
      </c>
      <c r="O53" s="58" t="s">
        <v>26</v>
      </c>
      <c r="P53" s="58" t="s">
        <v>27</v>
      </c>
      <c r="Q53" s="58" t="s">
        <v>28</v>
      </c>
      <c r="S53" s="67" t="s">
        <v>106</v>
      </c>
      <c r="T53" s="68" t="s">
        <v>107</v>
      </c>
      <c r="U53" s="68" t="s">
        <v>108</v>
      </c>
      <c r="V53" s="69" t="s">
        <v>3</v>
      </c>
    </row>
    <row r="54" spans="2:22" x14ac:dyDescent="0.25">
      <c r="B54" s="60" t="s">
        <v>14</v>
      </c>
      <c r="C54" s="42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550</v>
      </c>
      <c r="L54" s="43">
        <v>0</v>
      </c>
      <c r="M54" s="43">
        <v>0</v>
      </c>
      <c r="N54" s="43">
        <v>546</v>
      </c>
      <c r="O54" s="43">
        <v>0</v>
      </c>
      <c r="P54" s="43">
        <v>0</v>
      </c>
      <c r="Q54" s="43">
        <v>0</v>
      </c>
      <c r="S54" s="70">
        <f t="shared" ref="S54:S68" si="5">SUM(C54:Q54)</f>
        <v>1096</v>
      </c>
      <c r="T54" s="71">
        <f>C69</f>
        <v>0</v>
      </c>
      <c r="U54" s="71">
        <f t="shared" ref="U54:U68" si="6">T54-S54</f>
        <v>-1096</v>
      </c>
      <c r="V54" s="72"/>
    </row>
    <row r="55" spans="2:22" x14ac:dyDescent="0.25">
      <c r="B55" s="60" t="s">
        <v>15</v>
      </c>
      <c r="C55" s="45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S55" s="28">
        <f t="shared" si="5"/>
        <v>0</v>
      </c>
      <c r="T55" s="29">
        <f>D69</f>
        <v>89</v>
      </c>
      <c r="U55" s="29">
        <f t="shared" si="6"/>
        <v>89</v>
      </c>
      <c r="V55" s="30">
        <f t="shared" ref="V55:V68" si="7">R16</f>
        <v>89</v>
      </c>
    </row>
    <row r="56" spans="2:22" x14ac:dyDescent="0.25">
      <c r="B56" s="60" t="s">
        <v>16</v>
      </c>
      <c r="C56" s="45">
        <v>0</v>
      </c>
      <c r="D56" s="46">
        <v>89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S56" s="28">
        <f t="shared" si="5"/>
        <v>89</v>
      </c>
      <c r="T56" s="29">
        <f>E69</f>
        <v>184</v>
      </c>
      <c r="U56" s="29">
        <f t="shared" si="6"/>
        <v>95</v>
      </c>
      <c r="V56" s="30">
        <f t="shared" si="7"/>
        <v>95</v>
      </c>
    </row>
    <row r="57" spans="2:22" x14ac:dyDescent="0.25">
      <c r="B57" s="60" t="s">
        <v>17</v>
      </c>
      <c r="C57" s="45">
        <v>0</v>
      </c>
      <c r="D57" s="46">
        <v>0</v>
      </c>
      <c r="E57" s="46">
        <v>184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S57" s="28">
        <f t="shared" si="5"/>
        <v>184</v>
      </c>
      <c r="T57" s="29">
        <f>F69</f>
        <v>265</v>
      </c>
      <c r="U57" s="29">
        <f t="shared" si="6"/>
        <v>81</v>
      </c>
      <c r="V57" s="30">
        <f t="shared" si="7"/>
        <v>81</v>
      </c>
    </row>
    <row r="58" spans="2:22" x14ac:dyDescent="0.25">
      <c r="B58" s="60" t="s">
        <v>18</v>
      </c>
      <c r="C58" s="45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329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S58" s="28">
        <f t="shared" si="5"/>
        <v>329</v>
      </c>
      <c r="T58" s="29">
        <f>G69</f>
        <v>385</v>
      </c>
      <c r="U58" s="29">
        <f t="shared" si="6"/>
        <v>56</v>
      </c>
      <c r="V58" s="30">
        <f t="shared" si="7"/>
        <v>56</v>
      </c>
    </row>
    <row r="59" spans="2:22" x14ac:dyDescent="0.25">
      <c r="B59" s="60" t="s">
        <v>19</v>
      </c>
      <c r="C59" s="45">
        <v>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171</v>
      </c>
      <c r="P59" s="46">
        <v>0</v>
      </c>
      <c r="Q59" s="46">
        <v>0</v>
      </c>
      <c r="S59" s="28">
        <f t="shared" si="5"/>
        <v>171</v>
      </c>
      <c r="T59" s="29">
        <f>H69</f>
        <v>230</v>
      </c>
      <c r="U59" s="29">
        <f t="shared" si="6"/>
        <v>59</v>
      </c>
      <c r="V59" s="30">
        <f t="shared" si="7"/>
        <v>59</v>
      </c>
    </row>
    <row r="60" spans="2:22" x14ac:dyDescent="0.25">
      <c r="B60" s="60" t="s">
        <v>20</v>
      </c>
      <c r="C60" s="45">
        <v>0</v>
      </c>
      <c r="D60" s="46">
        <v>0</v>
      </c>
      <c r="E60" s="46">
        <v>0</v>
      </c>
      <c r="F60" s="46">
        <v>0</v>
      </c>
      <c r="G60" s="46">
        <v>0</v>
      </c>
      <c r="H60" s="46">
        <v>230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S60" s="28">
        <f t="shared" si="5"/>
        <v>230</v>
      </c>
      <c r="T60" s="29">
        <f>I69</f>
        <v>329</v>
      </c>
      <c r="U60" s="29">
        <f t="shared" si="6"/>
        <v>99</v>
      </c>
      <c r="V60" s="30">
        <f t="shared" si="7"/>
        <v>99</v>
      </c>
    </row>
    <row r="61" spans="2:22" x14ac:dyDescent="0.25">
      <c r="B61" s="60" t="s">
        <v>21</v>
      </c>
      <c r="C61" s="45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413</v>
      </c>
      <c r="N61" s="46">
        <v>0</v>
      </c>
      <c r="O61" s="46">
        <v>0</v>
      </c>
      <c r="P61" s="46">
        <v>0</v>
      </c>
      <c r="Q61" s="46">
        <v>0</v>
      </c>
      <c r="S61" s="28">
        <f t="shared" si="5"/>
        <v>413</v>
      </c>
      <c r="T61" s="29">
        <f>J69</f>
        <v>454</v>
      </c>
      <c r="U61" s="29">
        <f t="shared" si="6"/>
        <v>41</v>
      </c>
      <c r="V61" s="30">
        <f t="shared" si="7"/>
        <v>41</v>
      </c>
    </row>
    <row r="62" spans="2:22" x14ac:dyDescent="0.25">
      <c r="B62" s="60" t="s">
        <v>22</v>
      </c>
      <c r="C62" s="45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454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S62" s="28">
        <f t="shared" si="5"/>
        <v>454</v>
      </c>
      <c r="T62" s="29">
        <f>K69</f>
        <v>550</v>
      </c>
      <c r="U62" s="29">
        <f t="shared" si="6"/>
        <v>96</v>
      </c>
      <c r="V62" s="30">
        <f t="shared" si="7"/>
        <v>96</v>
      </c>
    </row>
    <row r="63" spans="2:22" x14ac:dyDescent="0.25">
      <c r="B63" s="60" t="s">
        <v>23</v>
      </c>
      <c r="C63" s="45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S63" s="28">
        <f t="shared" si="5"/>
        <v>0</v>
      </c>
      <c r="T63" s="29">
        <f>L69</f>
        <v>66</v>
      </c>
      <c r="U63" s="29">
        <f t="shared" si="6"/>
        <v>66</v>
      </c>
      <c r="V63" s="30">
        <f t="shared" si="7"/>
        <v>66</v>
      </c>
    </row>
    <row r="64" spans="2:22" x14ac:dyDescent="0.25">
      <c r="B64" s="60" t="s">
        <v>24</v>
      </c>
      <c r="C64" s="45">
        <v>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318</v>
      </c>
      <c r="S64" s="28">
        <f t="shared" si="5"/>
        <v>318</v>
      </c>
      <c r="T64" s="29">
        <f>M69</f>
        <v>413</v>
      </c>
      <c r="U64" s="29">
        <f t="shared" si="6"/>
        <v>95</v>
      </c>
      <c r="V64" s="30">
        <f t="shared" si="7"/>
        <v>95</v>
      </c>
    </row>
    <row r="65" spans="2:22" x14ac:dyDescent="0.25">
      <c r="B65" s="60" t="s">
        <v>25</v>
      </c>
      <c r="C65" s="45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495</v>
      </c>
      <c r="Q65" s="46">
        <v>0</v>
      </c>
      <c r="S65" s="28">
        <f t="shared" si="5"/>
        <v>495</v>
      </c>
      <c r="T65" s="29">
        <f>N69</f>
        <v>546</v>
      </c>
      <c r="U65" s="29">
        <f t="shared" si="6"/>
        <v>51</v>
      </c>
      <c r="V65" s="30">
        <f t="shared" si="7"/>
        <v>51</v>
      </c>
    </row>
    <row r="66" spans="2:22" x14ac:dyDescent="0.25">
      <c r="B66" s="60" t="s">
        <v>26</v>
      </c>
      <c r="C66" s="45">
        <v>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66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S66" s="28">
        <f t="shared" si="5"/>
        <v>66</v>
      </c>
      <c r="T66" s="29">
        <f>O69</f>
        <v>171</v>
      </c>
      <c r="U66" s="29">
        <f t="shared" si="6"/>
        <v>105</v>
      </c>
      <c r="V66" s="30">
        <f t="shared" si="7"/>
        <v>105</v>
      </c>
    </row>
    <row r="67" spans="2:22" x14ac:dyDescent="0.25">
      <c r="B67" s="60" t="s">
        <v>27</v>
      </c>
      <c r="C67" s="45">
        <v>0</v>
      </c>
      <c r="D67" s="46">
        <v>0</v>
      </c>
      <c r="E67" s="46">
        <v>0</v>
      </c>
      <c r="F67" s="46">
        <v>0</v>
      </c>
      <c r="G67" s="46">
        <v>385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S67" s="28">
        <f t="shared" si="5"/>
        <v>385</v>
      </c>
      <c r="T67" s="29">
        <f>P69</f>
        <v>495</v>
      </c>
      <c r="U67" s="29">
        <f t="shared" si="6"/>
        <v>110</v>
      </c>
      <c r="V67" s="30">
        <f t="shared" si="7"/>
        <v>110</v>
      </c>
    </row>
    <row r="68" spans="2:22" x14ac:dyDescent="0.25">
      <c r="B68" s="60" t="s">
        <v>28</v>
      </c>
      <c r="C68" s="45">
        <v>0</v>
      </c>
      <c r="D68" s="46">
        <v>0</v>
      </c>
      <c r="E68" s="46">
        <v>0</v>
      </c>
      <c r="F68" s="46">
        <v>265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S68" s="28">
        <f t="shared" si="5"/>
        <v>265</v>
      </c>
      <c r="T68" s="29">
        <f>Q69</f>
        <v>318</v>
      </c>
      <c r="U68" s="29">
        <f t="shared" si="6"/>
        <v>53</v>
      </c>
      <c r="V68" s="30">
        <f t="shared" si="7"/>
        <v>53</v>
      </c>
    </row>
    <row r="69" spans="2:22" ht="30" x14ac:dyDescent="0.25">
      <c r="B69" s="2" t="str">
        <f>+S53</f>
        <v>Unidades disponibles en vehículos</v>
      </c>
      <c r="C69">
        <f t="shared" ref="C69:Q69" si="8">SUM(C54:C68)</f>
        <v>0</v>
      </c>
      <c r="D69">
        <f t="shared" si="8"/>
        <v>89</v>
      </c>
      <c r="E69">
        <f t="shared" si="8"/>
        <v>184</v>
      </c>
      <c r="F69">
        <f t="shared" si="8"/>
        <v>265</v>
      </c>
      <c r="G69">
        <f t="shared" si="8"/>
        <v>385</v>
      </c>
      <c r="H69">
        <f t="shared" si="8"/>
        <v>230</v>
      </c>
      <c r="I69">
        <f t="shared" si="8"/>
        <v>329</v>
      </c>
      <c r="J69">
        <f t="shared" si="8"/>
        <v>454</v>
      </c>
      <c r="K69">
        <f t="shared" si="8"/>
        <v>550</v>
      </c>
      <c r="L69">
        <f t="shared" si="8"/>
        <v>66</v>
      </c>
      <c r="M69">
        <f t="shared" si="8"/>
        <v>413</v>
      </c>
      <c r="N69">
        <f t="shared" si="8"/>
        <v>546</v>
      </c>
      <c r="O69">
        <f t="shared" si="8"/>
        <v>171</v>
      </c>
      <c r="P69">
        <f t="shared" si="8"/>
        <v>495</v>
      </c>
      <c r="Q69">
        <f t="shared" si="8"/>
        <v>318</v>
      </c>
    </row>
    <row r="73" spans="2:22" ht="15.75" thickBot="1" x14ac:dyDescent="0.3">
      <c r="B73" s="39" t="s">
        <v>42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</row>
    <row r="74" spans="2:22" ht="6" customHeight="1" thickTop="1" thickBot="1" x14ac:dyDescent="0.3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</row>
    <row r="75" spans="2:22" ht="15.75" thickBot="1" x14ac:dyDescent="0.3">
      <c r="B75" s="62"/>
      <c r="C75" s="63" t="s">
        <v>14</v>
      </c>
      <c r="D75" s="63" t="s">
        <v>15</v>
      </c>
      <c r="E75" s="63" t="s">
        <v>16</v>
      </c>
      <c r="F75" s="63" t="s">
        <v>17</v>
      </c>
      <c r="G75" s="63" t="s">
        <v>18</v>
      </c>
      <c r="H75" s="63" t="s">
        <v>19</v>
      </c>
      <c r="I75" s="63" t="s">
        <v>20</v>
      </c>
      <c r="J75" s="63" t="s">
        <v>21</v>
      </c>
      <c r="K75" s="63" t="s">
        <v>22</v>
      </c>
      <c r="L75" s="63" t="s">
        <v>23</v>
      </c>
      <c r="M75" s="63" t="s">
        <v>24</v>
      </c>
      <c r="N75" s="63" t="s">
        <v>25</v>
      </c>
      <c r="O75" s="63" t="s">
        <v>26</v>
      </c>
      <c r="P75" s="63" t="s">
        <v>27</v>
      </c>
      <c r="Q75" s="63" t="s">
        <v>28</v>
      </c>
    </row>
    <row r="76" spans="2:22" x14ac:dyDescent="0.25">
      <c r="B76" s="65" t="s">
        <v>14</v>
      </c>
      <c r="C76" s="5">
        <f t="shared" ref="C76:Q76" si="9">C54-$C$6*C34</f>
        <v>-550</v>
      </c>
      <c r="D76" s="10">
        <f t="shared" si="9"/>
        <v>0</v>
      </c>
      <c r="E76" s="10">
        <f t="shared" si="9"/>
        <v>0</v>
      </c>
      <c r="F76" s="10">
        <f t="shared" si="9"/>
        <v>0</v>
      </c>
      <c r="G76" s="10">
        <f t="shared" si="9"/>
        <v>0</v>
      </c>
      <c r="H76" s="10">
        <f t="shared" si="9"/>
        <v>0</v>
      </c>
      <c r="I76" s="10">
        <f t="shared" si="9"/>
        <v>0</v>
      </c>
      <c r="J76" s="10">
        <f t="shared" si="9"/>
        <v>0</v>
      </c>
      <c r="K76" s="10">
        <f t="shared" si="9"/>
        <v>0</v>
      </c>
      <c r="L76" s="10">
        <f t="shared" si="9"/>
        <v>0</v>
      </c>
      <c r="M76" s="10">
        <f t="shared" si="9"/>
        <v>0</v>
      </c>
      <c r="N76" s="10">
        <f t="shared" si="9"/>
        <v>-4</v>
      </c>
      <c r="O76" s="10">
        <f t="shared" si="9"/>
        <v>0</v>
      </c>
      <c r="P76" s="10">
        <f t="shared" si="9"/>
        <v>0</v>
      </c>
      <c r="Q76" s="10">
        <f t="shared" si="9"/>
        <v>0</v>
      </c>
    </row>
    <row r="77" spans="2:22" x14ac:dyDescent="0.25">
      <c r="B77" s="65" t="s">
        <v>15</v>
      </c>
      <c r="C77" s="7">
        <f t="shared" ref="C77:Q77" si="10">C55-$C$6*C35</f>
        <v>-550</v>
      </c>
      <c r="D77" s="3">
        <f t="shared" si="10"/>
        <v>0</v>
      </c>
      <c r="E77" s="3">
        <f t="shared" si="10"/>
        <v>0</v>
      </c>
      <c r="F77" s="3">
        <f t="shared" si="10"/>
        <v>0</v>
      </c>
      <c r="G77" s="3">
        <f t="shared" si="10"/>
        <v>0</v>
      </c>
      <c r="H77" s="3">
        <f t="shared" si="10"/>
        <v>0</v>
      </c>
      <c r="I77" s="3">
        <f t="shared" si="10"/>
        <v>0</v>
      </c>
      <c r="J77" s="3">
        <f t="shared" si="10"/>
        <v>0</v>
      </c>
      <c r="K77" s="3">
        <f t="shared" si="10"/>
        <v>0</v>
      </c>
      <c r="L77" s="3">
        <f t="shared" si="10"/>
        <v>0</v>
      </c>
      <c r="M77" s="3">
        <f t="shared" si="10"/>
        <v>0</v>
      </c>
      <c r="N77" s="3">
        <f t="shared" si="10"/>
        <v>0</v>
      </c>
      <c r="O77" s="3">
        <f t="shared" si="10"/>
        <v>0</v>
      </c>
      <c r="P77" s="3">
        <f t="shared" si="10"/>
        <v>0</v>
      </c>
      <c r="Q77" s="3">
        <f t="shared" si="10"/>
        <v>0</v>
      </c>
    </row>
    <row r="78" spans="2:22" x14ac:dyDescent="0.25">
      <c r="B78" s="65" t="s">
        <v>16</v>
      </c>
      <c r="C78" s="7">
        <f t="shared" ref="C78:Q78" si="11">C56-$C$6*C36</f>
        <v>0</v>
      </c>
      <c r="D78" s="3">
        <f t="shared" si="11"/>
        <v>-461</v>
      </c>
      <c r="E78" s="3">
        <f t="shared" si="11"/>
        <v>0</v>
      </c>
      <c r="F78" s="3">
        <f t="shared" si="11"/>
        <v>0</v>
      </c>
      <c r="G78" s="3">
        <f t="shared" si="11"/>
        <v>0</v>
      </c>
      <c r="H78" s="3">
        <f t="shared" si="11"/>
        <v>0</v>
      </c>
      <c r="I78" s="3">
        <f t="shared" si="11"/>
        <v>0</v>
      </c>
      <c r="J78" s="3">
        <f t="shared" si="11"/>
        <v>0</v>
      </c>
      <c r="K78" s="3">
        <f t="shared" si="11"/>
        <v>0</v>
      </c>
      <c r="L78" s="3">
        <f t="shared" si="11"/>
        <v>0</v>
      </c>
      <c r="M78" s="3">
        <f t="shared" si="11"/>
        <v>0</v>
      </c>
      <c r="N78" s="3">
        <f t="shared" si="11"/>
        <v>0</v>
      </c>
      <c r="O78" s="3">
        <f t="shared" si="11"/>
        <v>0</v>
      </c>
      <c r="P78" s="3">
        <f t="shared" si="11"/>
        <v>0</v>
      </c>
      <c r="Q78" s="3">
        <f t="shared" si="11"/>
        <v>0</v>
      </c>
    </row>
    <row r="79" spans="2:22" x14ac:dyDescent="0.25">
      <c r="B79" s="65" t="s">
        <v>17</v>
      </c>
      <c r="C79" s="7">
        <f t="shared" ref="C79:Q79" si="12">C57-$C$6*C37</f>
        <v>0</v>
      </c>
      <c r="D79" s="3">
        <f t="shared" si="12"/>
        <v>0</v>
      </c>
      <c r="E79" s="3">
        <f t="shared" si="12"/>
        <v>-366</v>
      </c>
      <c r="F79" s="3">
        <f t="shared" si="12"/>
        <v>0</v>
      </c>
      <c r="G79" s="3">
        <f t="shared" si="12"/>
        <v>0</v>
      </c>
      <c r="H79" s="3">
        <f t="shared" si="12"/>
        <v>0</v>
      </c>
      <c r="I79" s="3">
        <f t="shared" si="12"/>
        <v>0</v>
      </c>
      <c r="J79" s="3">
        <f t="shared" si="12"/>
        <v>0</v>
      </c>
      <c r="K79" s="3">
        <f t="shared" si="12"/>
        <v>0</v>
      </c>
      <c r="L79" s="3">
        <f t="shared" si="12"/>
        <v>0</v>
      </c>
      <c r="M79" s="3">
        <f t="shared" si="12"/>
        <v>0</v>
      </c>
      <c r="N79" s="3">
        <f t="shared" si="12"/>
        <v>0</v>
      </c>
      <c r="O79" s="3">
        <f t="shared" si="12"/>
        <v>0</v>
      </c>
      <c r="P79" s="3">
        <f t="shared" si="12"/>
        <v>0</v>
      </c>
      <c r="Q79" s="3">
        <f t="shared" si="12"/>
        <v>0</v>
      </c>
    </row>
    <row r="80" spans="2:22" x14ac:dyDescent="0.25">
      <c r="B80" s="65" t="s">
        <v>18</v>
      </c>
      <c r="C80" s="7">
        <f t="shared" ref="C80:Q80" si="13">C58-$C$6*C38</f>
        <v>0</v>
      </c>
      <c r="D80" s="3">
        <f t="shared" si="13"/>
        <v>0</v>
      </c>
      <c r="E80" s="3">
        <f t="shared" si="13"/>
        <v>0</v>
      </c>
      <c r="F80" s="3">
        <f t="shared" si="13"/>
        <v>0</v>
      </c>
      <c r="G80" s="3">
        <f t="shared" si="13"/>
        <v>0</v>
      </c>
      <c r="H80" s="3">
        <f t="shared" si="13"/>
        <v>0</v>
      </c>
      <c r="I80" s="3">
        <f t="shared" si="13"/>
        <v>-221</v>
      </c>
      <c r="J80" s="3">
        <f t="shared" si="13"/>
        <v>0</v>
      </c>
      <c r="K80" s="3">
        <f t="shared" si="13"/>
        <v>0</v>
      </c>
      <c r="L80" s="3">
        <f t="shared" si="13"/>
        <v>0</v>
      </c>
      <c r="M80" s="3">
        <f t="shared" si="13"/>
        <v>0</v>
      </c>
      <c r="N80" s="3">
        <f t="shared" si="13"/>
        <v>0</v>
      </c>
      <c r="O80" s="3">
        <f t="shared" si="13"/>
        <v>0</v>
      </c>
      <c r="P80" s="3">
        <f t="shared" si="13"/>
        <v>0</v>
      </c>
      <c r="Q80" s="3">
        <f t="shared" si="13"/>
        <v>0</v>
      </c>
    </row>
    <row r="81" spans="2:17" x14ac:dyDescent="0.25">
      <c r="B81" s="65" t="s">
        <v>19</v>
      </c>
      <c r="C81" s="7">
        <f t="shared" ref="C81:Q81" si="14">C59-$C$6*C39</f>
        <v>0</v>
      </c>
      <c r="D81" s="3">
        <f t="shared" si="14"/>
        <v>0</v>
      </c>
      <c r="E81" s="3">
        <f t="shared" si="14"/>
        <v>0</v>
      </c>
      <c r="F81" s="3">
        <f t="shared" si="14"/>
        <v>0</v>
      </c>
      <c r="G81" s="3">
        <f t="shared" si="14"/>
        <v>0</v>
      </c>
      <c r="H81" s="3">
        <f t="shared" si="14"/>
        <v>0</v>
      </c>
      <c r="I81" s="3">
        <f t="shared" si="14"/>
        <v>0</v>
      </c>
      <c r="J81" s="3">
        <f t="shared" si="14"/>
        <v>0</v>
      </c>
      <c r="K81" s="3">
        <f t="shared" si="14"/>
        <v>0</v>
      </c>
      <c r="L81" s="3">
        <f t="shared" si="14"/>
        <v>0</v>
      </c>
      <c r="M81" s="3">
        <f t="shared" si="14"/>
        <v>0</v>
      </c>
      <c r="N81" s="3">
        <f t="shared" si="14"/>
        <v>0</v>
      </c>
      <c r="O81" s="3">
        <f t="shared" si="14"/>
        <v>-379</v>
      </c>
      <c r="P81" s="3">
        <f t="shared" si="14"/>
        <v>0</v>
      </c>
      <c r="Q81" s="3">
        <f t="shared" si="14"/>
        <v>0</v>
      </c>
    </row>
    <row r="82" spans="2:17" x14ac:dyDescent="0.25">
      <c r="B82" s="65" t="s">
        <v>20</v>
      </c>
      <c r="C82" s="7">
        <f t="shared" ref="C82:Q82" si="15">C60-$C$6*C40</f>
        <v>0</v>
      </c>
      <c r="D82" s="3">
        <f t="shared" si="15"/>
        <v>0</v>
      </c>
      <c r="E82" s="3">
        <f t="shared" si="15"/>
        <v>0</v>
      </c>
      <c r="F82" s="3">
        <f t="shared" si="15"/>
        <v>0</v>
      </c>
      <c r="G82" s="3">
        <f t="shared" si="15"/>
        <v>0</v>
      </c>
      <c r="H82" s="3">
        <f t="shared" si="15"/>
        <v>-320</v>
      </c>
      <c r="I82" s="3">
        <f t="shared" si="15"/>
        <v>0</v>
      </c>
      <c r="J82" s="3">
        <f t="shared" si="15"/>
        <v>0</v>
      </c>
      <c r="K82" s="3">
        <f t="shared" si="15"/>
        <v>0</v>
      </c>
      <c r="L82" s="3">
        <f t="shared" si="15"/>
        <v>0</v>
      </c>
      <c r="M82" s="3">
        <f t="shared" si="15"/>
        <v>0</v>
      </c>
      <c r="N82" s="3">
        <f t="shared" si="15"/>
        <v>0</v>
      </c>
      <c r="O82" s="3">
        <f t="shared" si="15"/>
        <v>0</v>
      </c>
      <c r="P82" s="3">
        <f t="shared" si="15"/>
        <v>0</v>
      </c>
      <c r="Q82" s="3">
        <f t="shared" si="15"/>
        <v>0</v>
      </c>
    </row>
    <row r="83" spans="2:17" x14ac:dyDescent="0.25">
      <c r="B83" s="65" t="s">
        <v>21</v>
      </c>
      <c r="C83" s="7">
        <f t="shared" ref="C83:Q83" si="16">C61-$C$6*C41</f>
        <v>0</v>
      </c>
      <c r="D83" s="3">
        <f t="shared" si="16"/>
        <v>0</v>
      </c>
      <c r="E83" s="3">
        <f t="shared" si="16"/>
        <v>0</v>
      </c>
      <c r="F83" s="3">
        <f t="shared" si="16"/>
        <v>0</v>
      </c>
      <c r="G83" s="3">
        <f t="shared" si="16"/>
        <v>0</v>
      </c>
      <c r="H83" s="3">
        <f t="shared" si="16"/>
        <v>0</v>
      </c>
      <c r="I83" s="3">
        <f t="shared" si="16"/>
        <v>0</v>
      </c>
      <c r="J83" s="3">
        <f t="shared" si="16"/>
        <v>0</v>
      </c>
      <c r="K83" s="3">
        <f t="shared" si="16"/>
        <v>0</v>
      </c>
      <c r="L83" s="3">
        <f t="shared" si="16"/>
        <v>0</v>
      </c>
      <c r="M83" s="3">
        <f t="shared" si="16"/>
        <v>-137</v>
      </c>
      <c r="N83" s="3">
        <f t="shared" si="16"/>
        <v>0</v>
      </c>
      <c r="O83" s="3">
        <f t="shared" si="16"/>
        <v>0</v>
      </c>
      <c r="P83" s="3">
        <f t="shared" si="16"/>
        <v>0</v>
      </c>
      <c r="Q83" s="3">
        <f t="shared" si="16"/>
        <v>0</v>
      </c>
    </row>
    <row r="84" spans="2:17" x14ac:dyDescent="0.25">
      <c r="B84" s="65" t="s">
        <v>22</v>
      </c>
      <c r="C84" s="7">
        <f t="shared" ref="C84:Q84" si="17">C62-$C$6*C42</f>
        <v>0</v>
      </c>
      <c r="D84" s="3">
        <f t="shared" si="17"/>
        <v>0</v>
      </c>
      <c r="E84" s="3">
        <f t="shared" si="17"/>
        <v>0</v>
      </c>
      <c r="F84" s="3">
        <f t="shared" si="17"/>
        <v>0</v>
      </c>
      <c r="G84" s="3">
        <f t="shared" si="17"/>
        <v>0</v>
      </c>
      <c r="H84" s="3">
        <f t="shared" si="17"/>
        <v>0</v>
      </c>
      <c r="I84" s="3">
        <f t="shared" si="17"/>
        <v>0</v>
      </c>
      <c r="J84" s="3">
        <f t="shared" si="17"/>
        <v>-96</v>
      </c>
      <c r="K84" s="3">
        <f t="shared" si="17"/>
        <v>0</v>
      </c>
      <c r="L84" s="3">
        <f t="shared" si="17"/>
        <v>0</v>
      </c>
      <c r="M84" s="3">
        <f t="shared" si="17"/>
        <v>0</v>
      </c>
      <c r="N84" s="3">
        <f t="shared" si="17"/>
        <v>0</v>
      </c>
      <c r="O84" s="3">
        <f t="shared" si="17"/>
        <v>0</v>
      </c>
      <c r="P84" s="3">
        <f t="shared" si="17"/>
        <v>0</v>
      </c>
      <c r="Q84" s="3">
        <f t="shared" si="17"/>
        <v>0</v>
      </c>
    </row>
    <row r="85" spans="2:17" x14ac:dyDescent="0.25">
      <c r="B85" s="65" t="s">
        <v>23</v>
      </c>
      <c r="C85" s="7">
        <f t="shared" ref="C85:Q85" si="18">C63-$C$6*C43</f>
        <v>-550</v>
      </c>
      <c r="D85" s="3">
        <f t="shared" si="18"/>
        <v>0</v>
      </c>
      <c r="E85" s="3">
        <f t="shared" si="18"/>
        <v>0</v>
      </c>
      <c r="F85" s="3">
        <f t="shared" si="18"/>
        <v>0</v>
      </c>
      <c r="G85" s="3">
        <f t="shared" si="18"/>
        <v>0</v>
      </c>
      <c r="H85" s="3">
        <f t="shared" si="18"/>
        <v>0</v>
      </c>
      <c r="I85" s="3">
        <f t="shared" si="18"/>
        <v>0</v>
      </c>
      <c r="J85" s="3">
        <f t="shared" si="18"/>
        <v>0</v>
      </c>
      <c r="K85" s="3">
        <f t="shared" si="18"/>
        <v>0</v>
      </c>
      <c r="L85" s="3">
        <f t="shared" si="18"/>
        <v>0</v>
      </c>
      <c r="M85" s="3">
        <f t="shared" si="18"/>
        <v>0</v>
      </c>
      <c r="N85" s="3">
        <f t="shared" si="18"/>
        <v>0</v>
      </c>
      <c r="O85" s="3">
        <f t="shared" si="18"/>
        <v>0</v>
      </c>
      <c r="P85" s="3">
        <f t="shared" si="18"/>
        <v>0</v>
      </c>
      <c r="Q85" s="3">
        <f t="shared" si="18"/>
        <v>0</v>
      </c>
    </row>
    <row r="86" spans="2:17" x14ac:dyDescent="0.25">
      <c r="B86" s="65" t="s">
        <v>24</v>
      </c>
      <c r="C86" s="7">
        <f t="shared" ref="C86:Q86" si="19">C64-$C$6*C44</f>
        <v>0</v>
      </c>
      <c r="D86" s="3">
        <f t="shared" si="19"/>
        <v>0</v>
      </c>
      <c r="E86" s="3">
        <f t="shared" si="19"/>
        <v>0</v>
      </c>
      <c r="F86" s="3">
        <f t="shared" si="19"/>
        <v>0</v>
      </c>
      <c r="G86" s="3">
        <f t="shared" si="19"/>
        <v>0</v>
      </c>
      <c r="H86" s="3">
        <f t="shared" si="19"/>
        <v>0</v>
      </c>
      <c r="I86" s="3">
        <f t="shared" si="19"/>
        <v>0</v>
      </c>
      <c r="J86" s="3">
        <f t="shared" si="19"/>
        <v>0</v>
      </c>
      <c r="K86" s="3">
        <f t="shared" si="19"/>
        <v>0</v>
      </c>
      <c r="L86" s="3">
        <f t="shared" si="19"/>
        <v>0</v>
      </c>
      <c r="M86" s="3">
        <f t="shared" si="19"/>
        <v>0</v>
      </c>
      <c r="N86" s="3">
        <f t="shared" si="19"/>
        <v>0</v>
      </c>
      <c r="O86" s="3">
        <f t="shared" si="19"/>
        <v>0</v>
      </c>
      <c r="P86" s="3">
        <f t="shared" si="19"/>
        <v>0</v>
      </c>
      <c r="Q86" s="3">
        <f t="shared" si="19"/>
        <v>-232</v>
      </c>
    </row>
    <row r="87" spans="2:17" x14ac:dyDescent="0.25">
      <c r="B87" s="65" t="s">
        <v>25</v>
      </c>
      <c r="C87" s="7">
        <f t="shared" ref="C87:Q87" si="20">C65-$C$6*C45</f>
        <v>0</v>
      </c>
      <c r="D87" s="3">
        <f t="shared" si="20"/>
        <v>0</v>
      </c>
      <c r="E87" s="3">
        <f t="shared" si="20"/>
        <v>0</v>
      </c>
      <c r="F87" s="3">
        <f t="shared" si="20"/>
        <v>0</v>
      </c>
      <c r="G87" s="3">
        <f t="shared" si="20"/>
        <v>0</v>
      </c>
      <c r="H87" s="3">
        <f t="shared" si="20"/>
        <v>0</v>
      </c>
      <c r="I87" s="3">
        <f t="shared" si="20"/>
        <v>0</v>
      </c>
      <c r="J87" s="3">
        <f t="shared" si="20"/>
        <v>0</v>
      </c>
      <c r="K87" s="3">
        <f t="shared" si="20"/>
        <v>0</v>
      </c>
      <c r="L87" s="3">
        <f t="shared" si="20"/>
        <v>0</v>
      </c>
      <c r="M87" s="3">
        <f t="shared" si="20"/>
        <v>0</v>
      </c>
      <c r="N87" s="3">
        <f t="shared" si="20"/>
        <v>0</v>
      </c>
      <c r="O87" s="3">
        <f t="shared" si="20"/>
        <v>0</v>
      </c>
      <c r="P87" s="3">
        <f t="shared" si="20"/>
        <v>-55</v>
      </c>
      <c r="Q87" s="3">
        <f t="shared" si="20"/>
        <v>0</v>
      </c>
    </row>
    <row r="88" spans="2:17" x14ac:dyDescent="0.25">
      <c r="B88" s="65" t="s">
        <v>26</v>
      </c>
      <c r="C88" s="7">
        <f t="shared" ref="C88:Q88" si="21">C66-$C$6*C46</f>
        <v>0</v>
      </c>
      <c r="D88" s="3">
        <f t="shared" si="21"/>
        <v>0</v>
      </c>
      <c r="E88" s="3">
        <f t="shared" si="21"/>
        <v>0</v>
      </c>
      <c r="F88" s="3">
        <f t="shared" si="21"/>
        <v>0</v>
      </c>
      <c r="G88" s="3">
        <f t="shared" si="21"/>
        <v>0</v>
      </c>
      <c r="H88" s="3">
        <f t="shared" si="21"/>
        <v>0</v>
      </c>
      <c r="I88" s="3">
        <f t="shared" si="21"/>
        <v>0</v>
      </c>
      <c r="J88" s="3">
        <f t="shared" si="21"/>
        <v>0</v>
      </c>
      <c r="K88" s="3">
        <f t="shared" si="21"/>
        <v>0</v>
      </c>
      <c r="L88" s="3">
        <f t="shared" si="21"/>
        <v>-484</v>
      </c>
      <c r="M88" s="3">
        <f t="shared" si="21"/>
        <v>0</v>
      </c>
      <c r="N88" s="3">
        <f t="shared" si="21"/>
        <v>0</v>
      </c>
      <c r="O88" s="3">
        <f t="shared" si="21"/>
        <v>0</v>
      </c>
      <c r="P88" s="3">
        <f t="shared" si="21"/>
        <v>0</v>
      </c>
      <c r="Q88" s="3">
        <f t="shared" si="21"/>
        <v>0</v>
      </c>
    </row>
    <row r="89" spans="2:17" x14ac:dyDescent="0.25">
      <c r="B89" s="65" t="s">
        <v>27</v>
      </c>
      <c r="C89" s="7">
        <f t="shared" ref="C89:Q89" si="22">C67-$C$6*C47</f>
        <v>0</v>
      </c>
      <c r="D89" s="3">
        <f t="shared" si="22"/>
        <v>0</v>
      </c>
      <c r="E89" s="3">
        <f t="shared" si="22"/>
        <v>0</v>
      </c>
      <c r="F89" s="3">
        <f t="shared" si="22"/>
        <v>0</v>
      </c>
      <c r="G89" s="3">
        <f t="shared" si="22"/>
        <v>-165</v>
      </c>
      <c r="H89" s="3">
        <f t="shared" si="22"/>
        <v>0</v>
      </c>
      <c r="I89" s="3">
        <f t="shared" si="22"/>
        <v>0</v>
      </c>
      <c r="J89" s="3">
        <f t="shared" si="22"/>
        <v>0</v>
      </c>
      <c r="K89" s="3">
        <f t="shared" si="22"/>
        <v>0</v>
      </c>
      <c r="L89" s="3">
        <f t="shared" si="22"/>
        <v>0</v>
      </c>
      <c r="M89" s="3">
        <f t="shared" si="22"/>
        <v>0</v>
      </c>
      <c r="N89" s="3">
        <f t="shared" si="22"/>
        <v>0</v>
      </c>
      <c r="O89" s="3">
        <f t="shared" si="22"/>
        <v>0</v>
      </c>
      <c r="P89" s="3">
        <f t="shared" si="22"/>
        <v>0</v>
      </c>
      <c r="Q89" s="3">
        <f t="shared" si="22"/>
        <v>0</v>
      </c>
    </row>
    <row r="90" spans="2:17" x14ac:dyDescent="0.25">
      <c r="B90" s="65" t="s">
        <v>28</v>
      </c>
      <c r="C90" s="7">
        <f t="shared" ref="C90:Q90" si="23">C68-$C$6*C48</f>
        <v>0</v>
      </c>
      <c r="D90" s="3">
        <f t="shared" si="23"/>
        <v>0</v>
      </c>
      <c r="E90" s="3">
        <f t="shared" si="23"/>
        <v>0</v>
      </c>
      <c r="F90" s="3">
        <f t="shared" si="23"/>
        <v>-285</v>
      </c>
      <c r="G90" s="3">
        <f t="shared" si="23"/>
        <v>0</v>
      </c>
      <c r="H90" s="3">
        <f t="shared" si="23"/>
        <v>0</v>
      </c>
      <c r="I90" s="3">
        <f t="shared" si="23"/>
        <v>0</v>
      </c>
      <c r="J90" s="3">
        <f t="shared" si="23"/>
        <v>0</v>
      </c>
      <c r="K90" s="3">
        <f t="shared" si="23"/>
        <v>0</v>
      </c>
      <c r="L90" s="3">
        <f t="shared" si="23"/>
        <v>0</v>
      </c>
      <c r="M90" s="3">
        <f t="shared" si="23"/>
        <v>0</v>
      </c>
      <c r="N90" s="3">
        <f t="shared" si="23"/>
        <v>0</v>
      </c>
      <c r="O90" s="3">
        <f t="shared" si="23"/>
        <v>0</v>
      </c>
      <c r="P90" s="3">
        <f t="shared" si="23"/>
        <v>0</v>
      </c>
      <c r="Q90" s="3">
        <f t="shared" si="23"/>
        <v>0</v>
      </c>
    </row>
  </sheetData>
  <mergeCells count="8">
    <mergeCell ref="S7:T7"/>
    <mergeCell ref="J4:L4"/>
    <mergeCell ref="J8:L8"/>
    <mergeCell ref="I5:I7"/>
    <mergeCell ref="N4:P4"/>
    <mergeCell ref="N5:O5"/>
    <mergeCell ref="N6:P6"/>
    <mergeCell ref="N7:P7"/>
  </mergeCells>
  <phoneticPr fontId="3" type="noConversion"/>
  <conditionalFormatting sqref="C54:Q68">
    <cfRule type="dataBar" priority="2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{D51E559D-DB97-4A80-8FA6-1FCDF47C956F}</x14:id>
        </ext>
      </extLst>
    </cfRule>
  </conditionalFormatting>
  <conditionalFormatting sqref="C34:Q48">
    <cfRule type="dataBar" priority="2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{FC04F5B7-02B7-4490-9013-2A9CCAB2D71D}</x14:id>
        </ext>
      </extLst>
    </cfRule>
  </conditionalFormatting>
  <conditionalFormatting sqref="Q6:AD6">
    <cfRule type="cellIs" dxfId="9" priority="7" operator="greaterThan">
      <formula>0.8</formula>
    </cfRule>
    <cfRule type="cellIs" dxfId="8" priority="8" operator="between">
      <formula>0.5</formula>
      <formula>"0.8"</formula>
    </cfRule>
  </conditionalFormatting>
  <conditionalFormatting sqref="Q5:AD5">
    <cfRule type="dataBar" priority="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{5AAFED63-26F5-48D6-8A42-C9D0BC875DD3}</x14:id>
        </ext>
      </extLst>
    </cfRule>
  </conditionalFormatting>
  <conditionalFormatting sqref="K6">
    <cfRule type="cellIs" dxfId="7" priority="4" operator="lessThan">
      <formula>50</formula>
    </cfRule>
    <cfRule type="cellIs" dxfId="6" priority="5" operator="greaterThan">
      <formula>80</formula>
    </cfRule>
    <cfRule type="cellIs" dxfId="5" priority="6" operator="between">
      <formula>50</formula>
      <formula>80</formula>
    </cfRule>
  </conditionalFormatting>
  <conditionalFormatting sqref="K10">
    <cfRule type="cellIs" dxfId="4" priority="1" operator="lessThan">
      <formula>50</formula>
    </cfRule>
    <cfRule type="cellIs" dxfId="3" priority="2" operator="greaterThan">
      <formula>80</formula>
    </cfRule>
    <cfRule type="cellIs" dxfId="2" priority="3" operator="between">
      <formula>50</formula>
      <formula>80</formula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51E559D-DB97-4A80-8FA6-1FCDF47C95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C54:Q68</xm:sqref>
        </x14:conditionalFormatting>
        <x14:conditionalFormatting xmlns:xm="http://schemas.microsoft.com/office/excel/2006/main">
          <x14:cfRule type="dataBar" id="{FC04F5B7-02B7-4490-9013-2A9CCAB2D7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C34:Q48</xm:sqref>
        </x14:conditionalFormatting>
        <x14:conditionalFormatting xmlns:xm="http://schemas.microsoft.com/office/excel/2006/main">
          <x14:cfRule type="dataBar" id="{5AAFED63-26F5-48D6-8A42-C9D0BC875D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Q5:AD5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6F626-1742-4BB0-ACEF-49566F032B89}">
  <dimension ref="B1:BC94"/>
  <sheetViews>
    <sheetView topLeftCell="A55" zoomScale="70" zoomScaleNormal="70" workbookViewId="0">
      <selection activeCell="B73" sqref="B73"/>
    </sheetView>
  </sheetViews>
  <sheetFormatPr baseColWidth="10" defaultColWidth="9.140625" defaultRowHeight="15" x14ac:dyDescent="0.25"/>
  <cols>
    <col min="1" max="1" width="5.140625" customWidth="1"/>
    <col min="2" max="2" width="24.7109375" customWidth="1"/>
    <col min="3" max="3" width="11.42578125" customWidth="1"/>
    <col min="4" max="4" width="9.7109375" customWidth="1"/>
    <col min="5" max="5" width="7.28515625" customWidth="1"/>
    <col min="6" max="6" width="19.28515625" customWidth="1"/>
    <col min="7" max="7" width="11.5703125" customWidth="1"/>
    <col min="8" max="8" width="9.85546875" customWidth="1"/>
    <col min="9" max="9" width="6.28515625" bestFit="1" customWidth="1"/>
    <col min="10" max="10" width="16.85546875" customWidth="1"/>
    <col min="11" max="11" width="11.42578125" customWidth="1"/>
    <col min="12" max="12" width="9.140625" customWidth="1"/>
    <col min="13" max="13" width="7.42578125" bestFit="1" customWidth="1"/>
    <col min="14" max="14" width="15.140625" customWidth="1"/>
    <col min="15" max="15" width="12.140625" customWidth="1"/>
    <col min="16" max="16" width="16.42578125" customWidth="1"/>
    <col min="17" max="17" width="11.5703125" customWidth="1"/>
    <col min="18" max="18" width="15.42578125" customWidth="1"/>
    <col min="19" max="19" width="12.85546875" customWidth="1"/>
    <col min="20" max="20" width="15.42578125" customWidth="1"/>
    <col min="21" max="21" width="12.42578125" customWidth="1"/>
    <col min="22" max="22" width="15.140625" customWidth="1"/>
    <col min="23" max="23" width="11.42578125" customWidth="1"/>
    <col min="24" max="31" width="9.42578125" customWidth="1"/>
    <col min="32" max="33" width="5.140625" customWidth="1"/>
    <col min="34" max="34" width="8.42578125" customWidth="1"/>
    <col min="35" max="35" width="35.42578125" customWidth="1"/>
    <col min="36" max="36" width="15.140625" customWidth="1"/>
    <col min="37" max="37" width="7.7109375" customWidth="1"/>
    <col min="38" max="38" width="3.7109375" customWidth="1"/>
    <col min="46" max="89" width="2.7109375" customWidth="1"/>
    <col min="90" max="134" width="4.85546875" customWidth="1"/>
  </cols>
  <sheetData>
    <row r="1" spans="2:55" ht="58.5" customHeight="1" thickBot="1" x14ac:dyDescent="0.4">
      <c r="B1" s="40" t="s">
        <v>103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2:55" ht="15.75" thickTop="1" x14ac:dyDescent="0.25">
      <c r="B2" t="s">
        <v>53</v>
      </c>
    </row>
    <row r="3" spans="2:55" ht="15.75" thickBot="1" x14ac:dyDescent="0.3"/>
    <row r="4" spans="2:55" ht="15.75" thickBot="1" x14ac:dyDescent="0.3">
      <c r="B4" s="18" t="s">
        <v>31</v>
      </c>
      <c r="C4" s="19" t="s">
        <v>32</v>
      </c>
      <c r="D4" s="20" t="s">
        <v>33</v>
      </c>
      <c r="F4" t="s">
        <v>36</v>
      </c>
      <c r="J4" s="200" t="s">
        <v>58</v>
      </c>
      <c r="K4" s="200"/>
      <c r="L4" s="200"/>
      <c r="N4" s="208" t="s">
        <v>62</v>
      </c>
      <c r="O4" s="208"/>
      <c r="P4" s="208"/>
      <c r="Q4" s="115" t="s">
        <v>15</v>
      </c>
      <c r="R4" s="115" t="s">
        <v>16</v>
      </c>
      <c r="S4" s="115" t="s">
        <v>17</v>
      </c>
      <c r="T4" s="115" t="s">
        <v>18</v>
      </c>
      <c r="U4" s="115" t="s">
        <v>19</v>
      </c>
      <c r="V4" s="115" t="s">
        <v>20</v>
      </c>
      <c r="W4" s="115" t="s">
        <v>21</v>
      </c>
      <c r="X4" s="115" t="s">
        <v>22</v>
      </c>
      <c r="Y4" s="115" t="s">
        <v>23</v>
      </c>
      <c r="Z4" s="115" t="s">
        <v>24</v>
      </c>
      <c r="AA4" s="115" t="s">
        <v>25</v>
      </c>
      <c r="AB4" s="115" t="s">
        <v>26</v>
      </c>
      <c r="AC4" s="115" t="s">
        <v>27</v>
      </c>
      <c r="AD4" s="115" t="s">
        <v>28</v>
      </c>
      <c r="AE4" s="172" t="s">
        <v>29</v>
      </c>
    </row>
    <row r="5" spans="2:55" ht="37.5" customHeight="1" x14ac:dyDescent="0.25">
      <c r="B5" s="13" t="s">
        <v>0</v>
      </c>
      <c r="C5" s="14">
        <v>15</v>
      </c>
      <c r="D5" s="15" t="s">
        <v>34</v>
      </c>
      <c r="F5" s="128" t="s">
        <v>31</v>
      </c>
      <c r="G5" s="128" t="s">
        <v>32</v>
      </c>
      <c r="H5" s="128" t="s">
        <v>33</v>
      </c>
      <c r="I5" s="185"/>
      <c r="J5" s="83" t="s">
        <v>31</v>
      </c>
      <c r="K5" s="84" t="s">
        <v>32</v>
      </c>
      <c r="L5" s="85"/>
      <c r="N5" s="204" t="s">
        <v>81</v>
      </c>
      <c r="O5" s="204"/>
      <c r="P5" s="161">
        <f>+SUM(Q5:AB5)</f>
        <v>1086</v>
      </c>
      <c r="Q5" s="25">
        <f>+D56</f>
        <v>308</v>
      </c>
      <c r="R5" s="157">
        <f t="shared" ref="R5:AE5" si="0">+E56</f>
        <v>0</v>
      </c>
      <c r="S5" s="157">
        <f t="shared" si="0"/>
        <v>0</v>
      </c>
      <c r="T5" s="157">
        <f t="shared" si="0"/>
        <v>0</v>
      </c>
      <c r="U5" s="157">
        <f t="shared" si="0"/>
        <v>0</v>
      </c>
      <c r="V5" s="157">
        <f t="shared" si="0"/>
        <v>0</v>
      </c>
      <c r="W5" s="157">
        <f t="shared" si="0"/>
        <v>0</v>
      </c>
      <c r="X5" s="157">
        <f t="shared" si="0"/>
        <v>0</v>
      </c>
      <c r="Y5" s="157">
        <f t="shared" si="0"/>
        <v>0</v>
      </c>
      <c r="Z5" s="157">
        <f t="shared" si="0"/>
        <v>0</v>
      </c>
      <c r="AA5" s="157">
        <f t="shared" si="0"/>
        <v>778</v>
      </c>
      <c r="AB5" s="157">
        <f t="shared" si="0"/>
        <v>0</v>
      </c>
      <c r="AC5" s="157">
        <f t="shared" si="0"/>
        <v>0</v>
      </c>
      <c r="AD5" s="157">
        <f t="shared" si="0"/>
        <v>0</v>
      </c>
      <c r="AE5" s="162">
        <f t="shared" si="0"/>
        <v>0</v>
      </c>
    </row>
    <row r="6" spans="2:55" ht="30.75" customHeight="1" thickBot="1" x14ac:dyDescent="0.3">
      <c r="B6" s="7" t="s">
        <v>86</v>
      </c>
      <c r="C6" s="81">
        <v>800</v>
      </c>
      <c r="D6" s="8" t="s">
        <v>35</v>
      </c>
      <c r="F6" s="153" t="s">
        <v>8</v>
      </c>
      <c r="G6" s="128">
        <f>(35/3)/60</f>
        <v>0.19444444444444445</v>
      </c>
      <c r="H6" s="128" t="s">
        <v>9</v>
      </c>
      <c r="I6" s="185"/>
      <c r="J6" s="9" t="s">
        <v>69</v>
      </c>
      <c r="K6" s="21">
        <f>+C5/SUM(S36:S50)*100</f>
        <v>100</v>
      </c>
      <c r="L6" s="12"/>
      <c r="N6" s="204" t="s">
        <v>70</v>
      </c>
      <c r="O6" s="204"/>
      <c r="P6" s="198"/>
      <c r="Q6" s="163">
        <f t="shared" ref="Q6:AE6" si="1">+Q5/$C$6</f>
        <v>0.38500000000000001</v>
      </c>
      <c r="R6" s="125">
        <f t="shared" si="1"/>
        <v>0</v>
      </c>
      <c r="S6" s="125">
        <f t="shared" si="1"/>
        <v>0</v>
      </c>
      <c r="T6" s="125">
        <f t="shared" si="1"/>
        <v>0</v>
      </c>
      <c r="U6" s="125">
        <f t="shared" si="1"/>
        <v>0</v>
      </c>
      <c r="V6" s="125">
        <f t="shared" si="1"/>
        <v>0</v>
      </c>
      <c r="W6" s="125">
        <f t="shared" si="1"/>
        <v>0</v>
      </c>
      <c r="X6" s="125">
        <f t="shared" si="1"/>
        <v>0</v>
      </c>
      <c r="Y6" s="125">
        <f t="shared" si="1"/>
        <v>0</v>
      </c>
      <c r="Z6" s="125">
        <f t="shared" si="1"/>
        <v>0</v>
      </c>
      <c r="AA6" s="125">
        <f t="shared" si="1"/>
        <v>0.97250000000000003</v>
      </c>
      <c r="AB6" s="125">
        <f t="shared" si="1"/>
        <v>0</v>
      </c>
      <c r="AC6" s="125">
        <f t="shared" si="1"/>
        <v>0</v>
      </c>
      <c r="AD6" s="125">
        <f t="shared" si="1"/>
        <v>0</v>
      </c>
      <c r="AE6" s="164">
        <f t="shared" si="1"/>
        <v>0</v>
      </c>
      <c r="BB6" s="1"/>
      <c r="BC6" s="1"/>
    </row>
    <row r="7" spans="2:55" ht="30.75" thickBot="1" x14ac:dyDescent="0.3">
      <c r="B7" s="7" t="s">
        <v>2</v>
      </c>
      <c r="C7" s="4">
        <f>SUMPRODUCT(C35:R50,C15:R30)</f>
        <v>22.3</v>
      </c>
      <c r="D7" s="8" t="s">
        <v>7</v>
      </c>
      <c r="F7" s="153" t="s">
        <v>10</v>
      </c>
      <c r="G7" s="128">
        <f>+G6*C5</f>
        <v>2.9166666666666665</v>
      </c>
      <c r="H7" s="128" t="s">
        <v>9</v>
      </c>
      <c r="I7" s="185"/>
      <c r="J7" s="82"/>
      <c r="K7" s="56"/>
      <c r="L7" s="56"/>
      <c r="N7" s="204" t="s">
        <v>82</v>
      </c>
      <c r="O7" s="204"/>
      <c r="P7" s="198"/>
      <c r="Q7" s="165" t="s">
        <v>91</v>
      </c>
      <c r="R7" s="159">
        <f>+C5</f>
        <v>15</v>
      </c>
      <c r="S7" s="205" t="s">
        <v>92</v>
      </c>
      <c r="T7" s="205"/>
      <c r="U7" s="132">
        <f>+C10</f>
        <v>2</v>
      </c>
      <c r="V7" s="116"/>
      <c r="W7" s="21" t="s">
        <v>80</v>
      </c>
      <c r="X7" s="21"/>
      <c r="Y7" s="21"/>
      <c r="Z7" s="21"/>
      <c r="AA7" s="21"/>
      <c r="AB7" s="21"/>
      <c r="AC7" s="21"/>
      <c r="AD7" s="21"/>
      <c r="AE7" s="12"/>
    </row>
    <row r="8" spans="2:55" ht="48" customHeight="1" thickBot="1" x14ac:dyDescent="0.3">
      <c r="B8" s="7" t="s">
        <v>4</v>
      </c>
      <c r="C8" s="3">
        <f>SUM(W57:W71)</f>
        <v>1086</v>
      </c>
      <c r="D8" s="8" t="s">
        <v>35</v>
      </c>
      <c r="J8" s="200" t="s">
        <v>60</v>
      </c>
      <c r="K8" s="200"/>
      <c r="L8" s="200"/>
    </row>
    <row r="9" spans="2:55" ht="30.75" thickBot="1" x14ac:dyDescent="0.3">
      <c r="B9" s="156" t="s">
        <v>89</v>
      </c>
      <c r="C9">
        <v>28</v>
      </c>
      <c r="D9" s="94" t="s">
        <v>63</v>
      </c>
      <c r="F9" s="128" t="s">
        <v>31</v>
      </c>
      <c r="G9" s="128" t="s">
        <v>32</v>
      </c>
      <c r="H9" s="128" t="s">
        <v>33</v>
      </c>
      <c r="J9" s="18" t="s">
        <v>31</v>
      </c>
      <c r="K9" s="19" t="s">
        <v>32</v>
      </c>
      <c r="L9" s="20" t="s">
        <v>33</v>
      </c>
      <c r="M9" s="133"/>
      <c r="N9" s="134"/>
    </row>
    <row r="10" spans="2:55" ht="45.75" thickBot="1" x14ac:dyDescent="0.3">
      <c r="B10" s="140" t="s">
        <v>90</v>
      </c>
      <c r="C10" s="11">
        <f>ROUNDUP(C8/C6,0)</f>
        <v>2</v>
      </c>
      <c r="D10" s="12"/>
      <c r="F10" s="154" t="s">
        <v>54</v>
      </c>
      <c r="G10" s="154">
        <v>9048</v>
      </c>
      <c r="H10" s="154" t="s">
        <v>55</v>
      </c>
      <c r="I10" s="89"/>
      <c r="J10" s="90" t="s">
        <v>61</v>
      </c>
      <c r="K10" s="91">
        <f>+(C7/C9)*G10</f>
        <v>7206.0857142857149</v>
      </c>
      <c r="L10" s="92" t="s">
        <v>55</v>
      </c>
      <c r="M10" s="135"/>
      <c r="N10" s="136"/>
      <c r="O10" s="89"/>
      <c r="P10" s="89"/>
      <c r="Q10" s="89"/>
      <c r="R10" s="89"/>
    </row>
    <row r="12" spans="2:55" ht="15.75" thickBot="1" x14ac:dyDescent="0.3">
      <c r="B12" s="39" t="s">
        <v>39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2:55" ht="6" customHeight="1" thickTop="1" thickBot="1" x14ac:dyDescent="0.3"/>
    <row r="14" spans="2:55" ht="15.75" thickBot="1" x14ac:dyDescent="0.3">
      <c r="B14" s="34"/>
      <c r="C14" s="35" t="s">
        <v>14</v>
      </c>
      <c r="D14" s="35" t="s">
        <v>15</v>
      </c>
      <c r="E14" s="35" t="s">
        <v>16</v>
      </c>
      <c r="F14" s="35" t="s">
        <v>17</v>
      </c>
      <c r="G14" s="35" t="s">
        <v>18</v>
      </c>
      <c r="H14" s="35" t="s">
        <v>19</v>
      </c>
      <c r="I14" s="35" t="s">
        <v>20</v>
      </c>
      <c r="J14" s="35" t="s">
        <v>21</v>
      </c>
      <c r="K14" s="35" t="s">
        <v>22</v>
      </c>
      <c r="L14" s="35" t="s">
        <v>23</v>
      </c>
      <c r="M14" s="35" t="s">
        <v>24</v>
      </c>
      <c r="N14" s="35" t="s">
        <v>25</v>
      </c>
      <c r="O14" s="35" t="s">
        <v>26</v>
      </c>
      <c r="P14" s="35" t="s">
        <v>27</v>
      </c>
      <c r="Q14" s="35" t="s">
        <v>28</v>
      </c>
      <c r="R14" s="35" t="s">
        <v>29</v>
      </c>
      <c r="S14" s="36" t="s">
        <v>3</v>
      </c>
    </row>
    <row r="15" spans="2:55" x14ac:dyDescent="0.25">
      <c r="B15" s="37" t="s">
        <v>14</v>
      </c>
      <c r="C15" s="25">
        <v>0</v>
      </c>
      <c r="D15" s="26">
        <v>3.8</v>
      </c>
      <c r="E15" s="26">
        <v>4</v>
      </c>
      <c r="F15" s="26">
        <v>4.3</v>
      </c>
      <c r="G15" s="26">
        <v>4.4000000000000004</v>
      </c>
      <c r="H15" s="26">
        <v>4.5</v>
      </c>
      <c r="I15" s="26">
        <v>4.3</v>
      </c>
      <c r="J15" s="26">
        <v>4.5</v>
      </c>
      <c r="K15" s="26">
        <v>4.3</v>
      </c>
      <c r="L15" s="26">
        <v>4</v>
      </c>
      <c r="M15" s="26">
        <v>4.7</v>
      </c>
      <c r="N15" s="26">
        <v>4.0999999999999996</v>
      </c>
      <c r="O15" s="26">
        <v>4.8</v>
      </c>
      <c r="P15" s="26">
        <v>5.0999999999999996</v>
      </c>
      <c r="Q15" s="26">
        <v>4.5999999999999996</v>
      </c>
      <c r="R15" s="26">
        <v>5.9</v>
      </c>
      <c r="S15" s="171"/>
    </row>
    <row r="16" spans="2:55" x14ac:dyDescent="0.25">
      <c r="B16" s="37" t="s">
        <v>15</v>
      </c>
      <c r="C16" s="28">
        <v>3.8</v>
      </c>
      <c r="D16" s="29">
        <v>0</v>
      </c>
      <c r="E16" s="29">
        <v>0.22</v>
      </c>
      <c r="F16" s="29">
        <v>0.5</v>
      </c>
      <c r="G16" s="29">
        <v>0.75</v>
      </c>
      <c r="H16" s="29">
        <v>1.2</v>
      </c>
      <c r="I16" s="29">
        <v>1.3</v>
      </c>
      <c r="J16" s="29">
        <v>0.75</v>
      </c>
      <c r="K16" s="29">
        <v>4</v>
      </c>
      <c r="L16" s="29">
        <v>1.3</v>
      </c>
      <c r="M16" s="29">
        <v>1.9</v>
      </c>
      <c r="N16" s="29">
        <v>1.6</v>
      </c>
      <c r="O16" s="29">
        <v>1.26</v>
      </c>
      <c r="P16" s="29">
        <v>1.8</v>
      </c>
      <c r="Q16" s="29">
        <v>1.26</v>
      </c>
      <c r="R16" s="29">
        <v>1.35</v>
      </c>
      <c r="S16" s="171">
        <v>70</v>
      </c>
      <c r="U16" s="144">
        <f ca="1">+RANDBETWEEN(40,120)</f>
        <v>58</v>
      </c>
    </row>
    <row r="17" spans="2:21" x14ac:dyDescent="0.25">
      <c r="B17" s="37" t="s">
        <v>16</v>
      </c>
      <c r="C17" s="28">
        <v>4</v>
      </c>
      <c r="D17" s="29">
        <v>0.22</v>
      </c>
      <c r="E17" s="29">
        <v>0</v>
      </c>
      <c r="F17" s="29">
        <v>0.23</v>
      </c>
      <c r="G17" s="29">
        <v>0.85</v>
      </c>
      <c r="H17" s="29">
        <v>1.2</v>
      </c>
      <c r="I17" s="29">
        <v>1.2</v>
      </c>
      <c r="J17" s="29">
        <v>1</v>
      </c>
      <c r="K17" s="29">
        <v>0.9</v>
      </c>
      <c r="L17" s="29">
        <v>1.2</v>
      </c>
      <c r="M17" s="29">
        <v>1.8</v>
      </c>
      <c r="N17" s="29">
        <v>1.7649999999999999</v>
      </c>
      <c r="O17" s="29">
        <v>1.98</v>
      </c>
      <c r="P17" s="29">
        <v>2.5</v>
      </c>
      <c r="Q17" s="29">
        <v>1.65</v>
      </c>
      <c r="R17" s="29">
        <v>1.5669999999999999</v>
      </c>
      <c r="S17" s="171">
        <v>87</v>
      </c>
      <c r="U17" s="144">
        <f t="shared" ref="U17:U29" ca="1" si="2">+RANDBETWEEN(40,110)</f>
        <v>46</v>
      </c>
    </row>
    <row r="18" spans="2:21" x14ac:dyDescent="0.25">
      <c r="B18" s="37" t="s">
        <v>17</v>
      </c>
      <c r="C18" s="28">
        <v>4.3</v>
      </c>
      <c r="D18" s="29">
        <v>0.5</v>
      </c>
      <c r="E18" s="29">
        <v>0.23</v>
      </c>
      <c r="F18" s="29">
        <v>0</v>
      </c>
      <c r="G18" s="29">
        <v>0.65</v>
      </c>
      <c r="H18" s="29">
        <v>1</v>
      </c>
      <c r="I18" s="29">
        <v>1.1000000000000001</v>
      </c>
      <c r="J18" s="29">
        <v>1.2</v>
      </c>
      <c r="K18" s="29">
        <v>0.65</v>
      </c>
      <c r="L18" s="29">
        <v>0.95</v>
      </c>
      <c r="M18" s="29">
        <v>1.5</v>
      </c>
      <c r="N18" s="29">
        <v>1.3</v>
      </c>
      <c r="O18" s="29">
        <v>1.65</v>
      </c>
      <c r="P18" s="29">
        <v>0.8</v>
      </c>
      <c r="Q18" s="29">
        <v>0.98</v>
      </c>
      <c r="R18" s="29">
        <v>1.2</v>
      </c>
      <c r="S18" s="171">
        <v>43</v>
      </c>
      <c r="U18" s="144">
        <f t="shared" ca="1" si="2"/>
        <v>67</v>
      </c>
    </row>
    <row r="19" spans="2:21" x14ac:dyDescent="0.25">
      <c r="B19" s="37" t="s">
        <v>18</v>
      </c>
      <c r="C19" s="28">
        <v>4.4000000000000004</v>
      </c>
      <c r="D19" s="29">
        <v>0.75</v>
      </c>
      <c r="E19" s="29">
        <v>0.85</v>
      </c>
      <c r="F19" s="29">
        <v>0.65</v>
      </c>
      <c r="G19" s="29">
        <v>0</v>
      </c>
      <c r="H19" s="29">
        <v>0.5</v>
      </c>
      <c r="I19" s="29">
        <v>0.55000000000000004</v>
      </c>
      <c r="J19" s="29">
        <v>1.2</v>
      </c>
      <c r="K19" s="29">
        <v>0.75</v>
      </c>
      <c r="L19" s="29">
        <v>1</v>
      </c>
      <c r="M19" s="29">
        <v>1.1000000000000001</v>
      </c>
      <c r="N19" s="29">
        <v>0.65</v>
      </c>
      <c r="O19" s="29">
        <v>0.98</v>
      </c>
      <c r="P19" s="29">
        <v>0.54</v>
      </c>
      <c r="Q19" s="29">
        <v>0.76</v>
      </c>
      <c r="R19" s="29">
        <v>1.43</v>
      </c>
      <c r="S19" s="171">
        <v>108</v>
      </c>
      <c r="U19" s="144">
        <f t="shared" ca="1" si="2"/>
        <v>83</v>
      </c>
    </row>
    <row r="20" spans="2:21" x14ac:dyDescent="0.25">
      <c r="B20" s="37" t="s">
        <v>19</v>
      </c>
      <c r="C20" s="28">
        <v>4.5</v>
      </c>
      <c r="D20" s="29">
        <v>1.2</v>
      </c>
      <c r="E20" s="29">
        <v>1.2</v>
      </c>
      <c r="F20" s="29">
        <v>1</v>
      </c>
      <c r="G20" s="29">
        <v>0.5</v>
      </c>
      <c r="H20" s="29">
        <v>0</v>
      </c>
      <c r="I20" s="29">
        <v>0.17</v>
      </c>
      <c r="J20" s="29">
        <v>1.3</v>
      </c>
      <c r="K20" s="29">
        <v>0.85</v>
      </c>
      <c r="L20" s="29">
        <v>1.1000000000000001</v>
      </c>
      <c r="M20" s="29">
        <v>0.75</v>
      </c>
      <c r="N20" s="29">
        <v>1.24</v>
      </c>
      <c r="O20" s="29">
        <v>0.46</v>
      </c>
      <c r="P20" s="29">
        <v>0.56000000000000005</v>
      </c>
      <c r="Q20" s="29">
        <v>0.87</v>
      </c>
      <c r="R20" s="29">
        <v>0.9</v>
      </c>
      <c r="S20" s="171">
        <v>47</v>
      </c>
      <c r="U20" s="144">
        <f t="shared" ca="1" si="2"/>
        <v>95</v>
      </c>
    </row>
    <row r="21" spans="2:21" x14ac:dyDescent="0.25">
      <c r="B21" s="37" t="s">
        <v>20</v>
      </c>
      <c r="C21" s="28">
        <v>4.3</v>
      </c>
      <c r="D21" s="29">
        <v>1.3</v>
      </c>
      <c r="E21" s="29">
        <v>1.2</v>
      </c>
      <c r="F21" s="29">
        <v>1.1000000000000001</v>
      </c>
      <c r="G21" s="29">
        <v>0.55000000000000004</v>
      </c>
      <c r="H21" s="29">
        <v>0.17</v>
      </c>
      <c r="I21" s="29">
        <v>0</v>
      </c>
      <c r="J21" s="29">
        <v>1.1000000000000001</v>
      </c>
      <c r="K21" s="29">
        <v>0.7</v>
      </c>
      <c r="L21" s="29">
        <v>1</v>
      </c>
      <c r="M21" s="29">
        <v>0.55000000000000004</v>
      </c>
      <c r="N21" s="29">
        <v>1.34</v>
      </c>
      <c r="O21" s="29">
        <v>1.86</v>
      </c>
      <c r="P21" s="29">
        <v>0.56000000000000005</v>
      </c>
      <c r="Q21" s="29">
        <v>0.76</v>
      </c>
      <c r="R21" s="29">
        <v>0.87</v>
      </c>
      <c r="S21" s="171">
        <v>70</v>
      </c>
      <c r="U21" s="144">
        <f t="shared" ca="1" si="2"/>
        <v>51</v>
      </c>
    </row>
    <row r="22" spans="2:21" x14ac:dyDescent="0.25">
      <c r="B22" s="37" t="s">
        <v>21</v>
      </c>
      <c r="C22" s="28">
        <v>4.5</v>
      </c>
      <c r="D22" s="29">
        <v>0.75</v>
      </c>
      <c r="E22" s="29">
        <v>1</v>
      </c>
      <c r="F22" s="29">
        <v>1.2</v>
      </c>
      <c r="G22" s="29">
        <v>1.2</v>
      </c>
      <c r="H22" s="29">
        <v>1.3</v>
      </c>
      <c r="I22" s="29">
        <v>1.1000000000000001</v>
      </c>
      <c r="J22" s="29">
        <v>0</v>
      </c>
      <c r="K22" s="29">
        <v>0.21</v>
      </c>
      <c r="L22" s="29">
        <v>0.5</v>
      </c>
      <c r="M22" s="29">
        <v>1.1000000000000001</v>
      </c>
      <c r="N22" s="29">
        <v>1.24</v>
      </c>
      <c r="O22" s="29">
        <v>1.56</v>
      </c>
      <c r="P22" s="29">
        <v>2.8</v>
      </c>
      <c r="Q22" s="29">
        <v>0.87</v>
      </c>
      <c r="R22" s="29">
        <v>0.95</v>
      </c>
      <c r="S22" s="171">
        <v>48</v>
      </c>
      <c r="U22" s="144">
        <f t="shared" ca="1" si="2"/>
        <v>103</v>
      </c>
    </row>
    <row r="23" spans="2:21" x14ac:dyDescent="0.25">
      <c r="B23" s="37" t="s">
        <v>22</v>
      </c>
      <c r="C23" s="28">
        <v>4.3</v>
      </c>
      <c r="D23" s="29">
        <v>4</v>
      </c>
      <c r="E23" s="29">
        <v>0.9</v>
      </c>
      <c r="F23" s="29">
        <v>0.65</v>
      </c>
      <c r="G23" s="29">
        <v>0.75</v>
      </c>
      <c r="H23" s="29">
        <v>0.85</v>
      </c>
      <c r="I23" s="29">
        <v>0.7</v>
      </c>
      <c r="J23" s="29">
        <v>0.21</v>
      </c>
      <c r="K23" s="29">
        <v>0</v>
      </c>
      <c r="L23" s="29">
        <v>0.28999999999999998</v>
      </c>
      <c r="M23" s="29">
        <v>0.9</v>
      </c>
      <c r="N23" s="29">
        <v>0.67</v>
      </c>
      <c r="O23" s="29">
        <v>0.78</v>
      </c>
      <c r="P23" s="29">
        <v>0.34</v>
      </c>
      <c r="Q23" s="29">
        <v>0.87</v>
      </c>
      <c r="R23" s="29">
        <v>0.9</v>
      </c>
      <c r="S23" s="171">
        <v>56</v>
      </c>
      <c r="U23" s="144">
        <f t="shared" ca="1" si="2"/>
        <v>66</v>
      </c>
    </row>
    <row r="24" spans="2:21" x14ac:dyDescent="0.25">
      <c r="B24" s="37" t="s">
        <v>23</v>
      </c>
      <c r="C24" s="28">
        <v>4</v>
      </c>
      <c r="D24" s="29">
        <v>1.3</v>
      </c>
      <c r="E24" s="29">
        <v>1.2</v>
      </c>
      <c r="F24" s="29">
        <v>0.95</v>
      </c>
      <c r="G24" s="29">
        <v>1</v>
      </c>
      <c r="H24" s="29">
        <v>1.1000000000000001</v>
      </c>
      <c r="I24" s="29">
        <v>1</v>
      </c>
      <c r="J24" s="29">
        <v>0.5</v>
      </c>
      <c r="K24" s="29">
        <v>0.28999999999999998</v>
      </c>
      <c r="L24" s="29">
        <v>0</v>
      </c>
      <c r="M24" s="29">
        <v>0.85</v>
      </c>
      <c r="N24" s="29">
        <v>1.4</v>
      </c>
      <c r="O24" s="29">
        <v>1.24</v>
      </c>
      <c r="P24" s="29">
        <v>1.35</v>
      </c>
      <c r="Q24" s="29">
        <v>0.87</v>
      </c>
      <c r="R24" s="29">
        <v>0.96</v>
      </c>
      <c r="S24" s="171">
        <v>55</v>
      </c>
      <c r="U24" s="144">
        <f t="shared" ca="1" si="2"/>
        <v>55</v>
      </c>
    </row>
    <row r="25" spans="2:21" x14ac:dyDescent="0.25">
      <c r="B25" s="37" t="s">
        <v>24</v>
      </c>
      <c r="C25" s="28">
        <v>4.7</v>
      </c>
      <c r="D25" s="29">
        <v>1.9</v>
      </c>
      <c r="E25" s="29">
        <v>1.8</v>
      </c>
      <c r="F25" s="29">
        <v>1.5</v>
      </c>
      <c r="G25" s="29">
        <v>1.1000000000000001</v>
      </c>
      <c r="H25" s="29">
        <v>0.75</v>
      </c>
      <c r="I25" s="29">
        <v>0.55000000000000004</v>
      </c>
      <c r="J25" s="29">
        <v>1.1000000000000001</v>
      </c>
      <c r="K25" s="29">
        <v>0.9</v>
      </c>
      <c r="L25" s="29">
        <v>0.85</v>
      </c>
      <c r="M25" s="29">
        <v>0</v>
      </c>
      <c r="N25" s="29">
        <v>1.8</v>
      </c>
      <c r="O25" s="29">
        <v>1.75</v>
      </c>
      <c r="P25" s="29">
        <v>2</v>
      </c>
      <c r="Q25" s="29">
        <v>0.8</v>
      </c>
      <c r="R25" s="29">
        <v>1.123</v>
      </c>
      <c r="S25" s="171">
        <v>92</v>
      </c>
      <c r="U25" s="144">
        <f t="shared" ca="1" si="2"/>
        <v>64</v>
      </c>
    </row>
    <row r="26" spans="2:21" x14ac:dyDescent="0.25">
      <c r="B26" s="37" t="s">
        <v>25</v>
      </c>
      <c r="C26" s="28">
        <v>4.0999999999999996</v>
      </c>
      <c r="D26" s="29">
        <v>1.6</v>
      </c>
      <c r="E26" s="29">
        <v>1.7649999999999999</v>
      </c>
      <c r="F26" s="29">
        <v>1.3</v>
      </c>
      <c r="G26" s="29">
        <v>0.65</v>
      </c>
      <c r="H26" s="29">
        <v>1.24</v>
      </c>
      <c r="I26" s="29">
        <v>1.34</v>
      </c>
      <c r="J26" s="29">
        <v>1.24</v>
      </c>
      <c r="K26" s="29">
        <v>0.67</v>
      </c>
      <c r="L26" s="29">
        <v>1.4</v>
      </c>
      <c r="M26" s="29">
        <v>1.8</v>
      </c>
      <c r="N26" s="29">
        <v>0</v>
      </c>
      <c r="O26" s="29">
        <v>1.86</v>
      </c>
      <c r="P26" s="29">
        <v>0.54</v>
      </c>
      <c r="Q26" s="29">
        <v>0.98</v>
      </c>
      <c r="R26" s="29">
        <v>1.25</v>
      </c>
      <c r="S26" s="171">
        <v>60</v>
      </c>
      <c r="U26" s="144">
        <f t="shared" ca="1" si="2"/>
        <v>60</v>
      </c>
    </row>
    <row r="27" spans="2:21" x14ac:dyDescent="0.25">
      <c r="B27" s="37" t="s">
        <v>26</v>
      </c>
      <c r="C27" s="28">
        <v>4.8</v>
      </c>
      <c r="D27" s="29">
        <v>1.26</v>
      </c>
      <c r="E27" s="29">
        <v>1.98</v>
      </c>
      <c r="F27" s="29">
        <v>1.65</v>
      </c>
      <c r="G27" s="29">
        <v>0.98</v>
      </c>
      <c r="H27" s="29">
        <v>0.46</v>
      </c>
      <c r="I27" s="29">
        <v>1.86</v>
      </c>
      <c r="J27" s="29">
        <v>1.56</v>
      </c>
      <c r="K27" s="29">
        <v>0.78</v>
      </c>
      <c r="L27" s="29">
        <v>1.24</v>
      </c>
      <c r="M27" s="29">
        <v>1.75</v>
      </c>
      <c r="N27" s="29">
        <v>1.86</v>
      </c>
      <c r="O27" s="29">
        <v>0</v>
      </c>
      <c r="P27" s="29">
        <v>0.98</v>
      </c>
      <c r="Q27" s="29">
        <v>0.87</v>
      </c>
      <c r="R27" s="29">
        <v>0.96</v>
      </c>
      <c r="S27" s="171">
        <v>47</v>
      </c>
      <c r="U27" s="144">
        <f t="shared" ca="1" si="2"/>
        <v>53</v>
      </c>
    </row>
    <row r="28" spans="2:21" x14ac:dyDescent="0.25">
      <c r="B28" s="37" t="s">
        <v>27</v>
      </c>
      <c r="C28" s="28">
        <v>5.0999999999999996</v>
      </c>
      <c r="D28" s="29">
        <v>1.8</v>
      </c>
      <c r="E28" s="29">
        <v>2.5</v>
      </c>
      <c r="F28" s="29">
        <v>0.8</v>
      </c>
      <c r="G28" s="29">
        <v>0.54</v>
      </c>
      <c r="H28" s="29">
        <v>0.56000000000000005</v>
      </c>
      <c r="I28" s="29">
        <v>0.56000000000000005</v>
      </c>
      <c r="J28" s="29">
        <v>2.8</v>
      </c>
      <c r="K28" s="29">
        <v>0.34</v>
      </c>
      <c r="L28" s="29">
        <v>1.35</v>
      </c>
      <c r="M28" s="29">
        <v>2</v>
      </c>
      <c r="N28" s="29">
        <v>0.54</v>
      </c>
      <c r="O28" s="29">
        <v>0.98</v>
      </c>
      <c r="P28" s="29">
        <v>0</v>
      </c>
      <c r="Q28" s="29">
        <v>1.98</v>
      </c>
      <c r="R28" s="29">
        <v>2.5</v>
      </c>
      <c r="S28" s="171">
        <v>108</v>
      </c>
      <c r="U28" s="144">
        <f t="shared" ca="1" si="2"/>
        <v>106</v>
      </c>
    </row>
    <row r="29" spans="2:21" x14ac:dyDescent="0.25">
      <c r="B29" s="37" t="s">
        <v>28</v>
      </c>
      <c r="C29" s="28">
        <v>4.5999999999999996</v>
      </c>
      <c r="D29" s="29">
        <v>1.26</v>
      </c>
      <c r="E29" s="29">
        <v>1.65</v>
      </c>
      <c r="F29" s="29">
        <v>0.98</v>
      </c>
      <c r="G29" s="29">
        <v>0.76</v>
      </c>
      <c r="H29" s="29">
        <v>0.87</v>
      </c>
      <c r="I29" s="29">
        <v>0.76</v>
      </c>
      <c r="J29" s="29">
        <v>0.87</v>
      </c>
      <c r="K29" s="29">
        <v>0.87</v>
      </c>
      <c r="L29" s="29">
        <v>0.87</v>
      </c>
      <c r="M29" s="29">
        <v>0.8</v>
      </c>
      <c r="N29" s="29">
        <v>0.98</v>
      </c>
      <c r="O29" s="29">
        <v>0.87</v>
      </c>
      <c r="P29" s="29">
        <v>1.98</v>
      </c>
      <c r="Q29" s="29">
        <v>0</v>
      </c>
      <c r="R29" s="29">
        <v>1.56</v>
      </c>
      <c r="S29" s="171">
        <v>98</v>
      </c>
      <c r="U29" s="144">
        <f t="shared" ca="1" si="2"/>
        <v>103</v>
      </c>
    </row>
    <row r="30" spans="2:21" ht="15.75" thickBot="1" x14ac:dyDescent="0.3">
      <c r="B30" s="38" t="s">
        <v>29</v>
      </c>
      <c r="C30" s="31">
        <v>5.9</v>
      </c>
      <c r="D30" s="32">
        <v>1.35</v>
      </c>
      <c r="E30" s="32">
        <v>1.5669999999999999</v>
      </c>
      <c r="F30" s="32">
        <v>1.2</v>
      </c>
      <c r="G30" s="32">
        <v>1.43</v>
      </c>
      <c r="H30" s="32">
        <v>0.9</v>
      </c>
      <c r="I30" s="32">
        <v>0.87</v>
      </c>
      <c r="J30" s="32">
        <v>0.95</v>
      </c>
      <c r="K30" s="32">
        <v>0.9</v>
      </c>
      <c r="L30" s="32" t="s">
        <v>13</v>
      </c>
      <c r="M30" s="32">
        <v>1.123</v>
      </c>
      <c r="N30" s="32">
        <v>1.25</v>
      </c>
      <c r="O30" s="32">
        <v>0.96</v>
      </c>
      <c r="P30" s="32">
        <v>2.5</v>
      </c>
      <c r="Q30" s="32">
        <v>1.56</v>
      </c>
      <c r="R30" s="32">
        <v>0</v>
      </c>
      <c r="S30" s="171">
        <v>97</v>
      </c>
      <c r="U30" s="144">
        <f ca="1">+RANDBETWEEN(40,110)</f>
        <v>54</v>
      </c>
    </row>
    <row r="32" spans="2:21" ht="15.75" thickBot="1" x14ac:dyDescent="0.3">
      <c r="B32" s="39" t="s">
        <v>40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2:20" ht="6.75" customHeight="1" thickTop="1" thickBot="1" x14ac:dyDescent="0.3"/>
    <row r="34" spans="2:20" ht="15.75" thickBot="1" x14ac:dyDescent="0.3">
      <c r="B34" s="51"/>
      <c r="C34" s="52" t="s">
        <v>14</v>
      </c>
      <c r="D34" s="52" t="s">
        <v>15</v>
      </c>
      <c r="E34" s="52" t="s">
        <v>16</v>
      </c>
      <c r="F34" s="52" t="s">
        <v>17</v>
      </c>
      <c r="G34" s="52" t="s">
        <v>18</v>
      </c>
      <c r="H34" s="52" t="s">
        <v>19</v>
      </c>
      <c r="I34" s="52" t="s">
        <v>20</v>
      </c>
      <c r="J34" s="52" t="s">
        <v>21</v>
      </c>
      <c r="K34" s="52" t="s">
        <v>22</v>
      </c>
      <c r="L34" s="52" t="s">
        <v>23</v>
      </c>
      <c r="M34" s="52" t="s">
        <v>24</v>
      </c>
      <c r="N34" s="52" t="s">
        <v>25</v>
      </c>
      <c r="O34" s="52" t="s">
        <v>26</v>
      </c>
      <c r="P34" s="52" t="s">
        <v>27</v>
      </c>
      <c r="Q34" s="52" t="s">
        <v>28</v>
      </c>
      <c r="R34" s="53" t="s">
        <v>29</v>
      </c>
      <c r="S34" s="41"/>
      <c r="T34" s="41"/>
    </row>
    <row r="35" spans="2:20" x14ac:dyDescent="0.25">
      <c r="B35" s="54" t="s">
        <v>14</v>
      </c>
      <c r="C35" s="42">
        <v>1</v>
      </c>
      <c r="D35" s="43">
        <v>1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1</v>
      </c>
      <c r="O35" s="43">
        <v>0</v>
      </c>
      <c r="P35" s="43">
        <v>0</v>
      </c>
      <c r="Q35" s="43">
        <v>0</v>
      </c>
      <c r="R35" s="44">
        <v>0</v>
      </c>
      <c r="S35" s="41">
        <f t="shared" ref="S35:S50" si="3">SUM(C35:R35)</f>
        <v>3</v>
      </c>
      <c r="T35" s="41"/>
    </row>
    <row r="36" spans="2:20" x14ac:dyDescent="0.25">
      <c r="B36" s="54" t="s">
        <v>15</v>
      </c>
      <c r="C36" s="45">
        <v>0</v>
      </c>
      <c r="D36" s="46">
        <v>0</v>
      </c>
      <c r="E36" s="46">
        <v>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7">
        <v>0</v>
      </c>
      <c r="S36" s="41">
        <f t="shared" si="3"/>
        <v>1</v>
      </c>
      <c r="T36" s="41"/>
    </row>
    <row r="37" spans="2:20" x14ac:dyDescent="0.25">
      <c r="B37" s="54" t="s">
        <v>16</v>
      </c>
      <c r="C37" s="45">
        <v>0</v>
      </c>
      <c r="D37" s="46">
        <v>0</v>
      </c>
      <c r="E37" s="46">
        <v>0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7">
        <v>0</v>
      </c>
      <c r="S37" s="41">
        <f t="shared" si="3"/>
        <v>1</v>
      </c>
      <c r="T37" s="41"/>
    </row>
    <row r="38" spans="2:20" x14ac:dyDescent="0.25">
      <c r="B38" s="54" t="s">
        <v>17</v>
      </c>
      <c r="C38" s="45">
        <v>0</v>
      </c>
      <c r="D38" s="46">
        <v>0</v>
      </c>
      <c r="E38" s="46">
        <v>0</v>
      </c>
      <c r="F38" s="46">
        <v>0</v>
      </c>
      <c r="G38" s="46">
        <v>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7">
        <v>0</v>
      </c>
      <c r="S38" s="41">
        <f t="shared" si="3"/>
        <v>1</v>
      </c>
      <c r="T38" s="41"/>
    </row>
    <row r="39" spans="2:20" x14ac:dyDescent="0.25">
      <c r="B39" s="54" t="s">
        <v>18</v>
      </c>
      <c r="C39" s="45">
        <v>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7">
        <v>0</v>
      </c>
      <c r="S39" s="41">
        <f t="shared" si="3"/>
        <v>1</v>
      </c>
      <c r="T39" s="41"/>
    </row>
    <row r="40" spans="2:20" x14ac:dyDescent="0.25">
      <c r="B40" s="54" t="s">
        <v>19</v>
      </c>
      <c r="C40" s="45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1</v>
      </c>
      <c r="P40" s="46">
        <v>0</v>
      </c>
      <c r="Q40" s="46">
        <v>0</v>
      </c>
      <c r="R40" s="47">
        <v>0</v>
      </c>
      <c r="S40" s="41">
        <f t="shared" si="3"/>
        <v>1</v>
      </c>
      <c r="T40" s="41"/>
    </row>
    <row r="41" spans="2:20" x14ac:dyDescent="0.25">
      <c r="B41" s="54" t="s">
        <v>20</v>
      </c>
      <c r="C41" s="45">
        <v>0</v>
      </c>
      <c r="D41" s="46">
        <v>0</v>
      </c>
      <c r="E41" s="46">
        <v>0</v>
      </c>
      <c r="F41" s="46">
        <v>0</v>
      </c>
      <c r="G41" s="46">
        <v>0</v>
      </c>
      <c r="H41" s="46">
        <v>1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7">
        <v>0</v>
      </c>
      <c r="S41" s="41">
        <f t="shared" si="3"/>
        <v>1</v>
      </c>
      <c r="T41" s="41"/>
    </row>
    <row r="42" spans="2:20" x14ac:dyDescent="0.25">
      <c r="B42" s="54" t="s">
        <v>21</v>
      </c>
      <c r="C42" s="45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1</v>
      </c>
      <c r="R42" s="47">
        <v>0</v>
      </c>
      <c r="S42" s="41">
        <f t="shared" si="3"/>
        <v>1</v>
      </c>
      <c r="T42" s="41"/>
    </row>
    <row r="43" spans="2:20" x14ac:dyDescent="0.25">
      <c r="B43" s="54" t="s">
        <v>22</v>
      </c>
      <c r="C43" s="45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7">
        <v>0</v>
      </c>
      <c r="S43" s="41">
        <f t="shared" si="3"/>
        <v>1</v>
      </c>
      <c r="T43" s="41"/>
    </row>
    <row r="44" spans="2:20" x14ac:dyDescent="0.25">
      <c r="B44" s="54" t="s">
        <v>23</v>
      </c>
      <c r="C44" s="45">
        <v>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7">
        <v>0</v>
      </c>
      <c r="S44" s="41">
        <f t="shared" si="3"/>
        <v>1</v>
      </c>
      <c r="T44" s="41"/>
    </row>
    <row r="45" spans="2:20" x14ac:dyDescent="0.25">
      <c r="B45" s="54" t="s">
        <v>24</v>
      </c>
      <c r="C45" s="45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7">
        <v>0</v>
      </c>
      <c r="S45" s="41">
        <f t="shared" si="3"/>
        <v>1</v>
      </c>
      <c r="T45" s="41"/>
    </row>
    <row r="46" spans="2:20" x14ac:dyDescent="0.25">
      <c r="B46" s="54" t="s">
        <v>25</v>
      </c>
      <c r="C46" s="45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1</v>
      </c>
      <c r="Q46" s="46">
        <v>0</v>
      </c>
      <c r="R46" s="47">
        <v>0</v>
      </c>
      <c r="S46" s="41">
        <f t="shared" si="3"/>
        <v>1</v>
      </c>
      <c r="T46" s="41"/>
    </row>
    <row r="47" spans="2:20" x14ac:dyDescent="0.25">
      <c r="B47" s="54" t="s">
        <v>26</v>
      </c>
      <c r="C47" s="45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7">
        <v>1</v>
      </c>
      <c r="S47" s="41">
        <f t="shared" si="3"/>
        <v>1</v>
      </c>
      <c r="T47" s="41"/>
    </row>
    <row r="48" spans="2:20" x14ac:dyDescent="0.25">
      <c r="B48" s="54" t="s">
        <v>27</v>
      </c>
      <c r="C48" s="45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7">
        <v>0</v>
      </c>
      <c r="S48" s="41">
        <f t="shared" si="3"/>
        <v>1</v>
      </c>
      <c r="T48" s="41"/>
    </row>
    <row r="49" spans="2:23" x14ac:dyDescent="0.25">
      <c r="B49" s="54" t="s">
        <v>28</v>
      </c>
      <c r="C49" s="45">
        <v>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1</v>
      </c>
      <c r="N49" s="46">
        <v>0</v>
      </c>
      <c r="O49" s="46">
        <v>0</v>
      </c>
      <c r="P49" s="46">
        <v>0</v>
      </c>
      <c r="Q49" s="46">
        <v>0</v>
      </c>
      <c r="R49" s="47">
        <v>0</v>
      </c>
      <c r="S49" s="41">
        <f t="shared" si="3"/>
        <v>1</v>
      </c>
      <c r="T49" s="41"/>
    </row>
    <row r="50" spans="2:23" ht="15.75" thickBot="1" x14ac:dyDescent="0.3">
      <c r="B50" s="55" t="s">
        <v>29</v>
      </c>
      <c r="C50" s="48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1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50">
        <v>0</v>
      </c>
      <c r="S50" s="41">
        <f t="shared" si="3"/>
        <v>1</v>
      </c>
      <c r="T50" s="41"/>
    </row>
    <row r="51" spans="2:23" x14ac:dyDescent="0.25">
      <c r="B51" s="41"/>
      <c r="C51" s="41">
        <f t="shared" ref="C51:R51" si="4">SUM(C35:C50)</f>
        <v>3</v>
      </c>
      <c r="D51" s="41">
        <f t="shared" si="4"/>
        <v>1</v>
      </c>
      <c r="E51" s="41">
        <f t="shared" si="4"/>
        <v>1</v>
      </c>
      <c r="F51" s="41">
        <f t="shared" si="4"/>
        <v>1</v>
      </c>
      <c r="G51" s="41">
        <f t="shared" si="4"/>
        <v>1</v>
      </c>
      <c r="H51" s="41">
        <f t="shared" si="4"/>
        <v>1</v>
      </c>
      <c r="I51" s="41">
        <f t="shared" si="4"/>
        <v>1</v>
      </c>
      <c r="J51" s="41">
        <f t="shared" si="4"/>
        <v>1</v>
      </c>
      <c r="K51" s="41">
        <f t="shared" si="4"/>
        <v>1</v>
      </c>
      <c r="L51" s="41">
        <f t="shared" si="4"/>
        <v>1</v>
      </c>
      <c r="M51" s="41">
        <f t="shared" si="4"/>
        <v>1</v>
      </c>
      <c r="N51" s="41">
        <f t="shared" si="4"/>
        <v>1</v>
      </c>
      <c r="O51" s="41">
        <f t="shared" si="4"/>
        <v>1</v>
      </c>
      <c r="P51" s="41">
        <f t="shared" si="4"/>
        <v>1</v>
      </c>
      <c r="Q51" s="41">
        <f t="shared" si="4"/>
        <v>1</v>
      </c>
      <c r="R51" s="41">
        <f t="shared" si="4"/>
        <v>1</v>
      </c>
      <c r="S51" s="41"/>
      <c r="T51" s="41"/>
    </row>
    <row r="52" spans="2:23" x14ac:dyDescent="0.25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</row>
    <row r="53" spans="2:23" ht="15.75" thickBot="1" x14ac:dyDescent="0.3">
      <c r="B53" s="39" t="s">
        <v>41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</row>
    <row r="54" spans="2:23" ht="6" customHeight="1" thickTop="1" thickBot="1" x14ac:dyDescent="0.3"/>
    <row r="55" spans="2:23" s="41" customFormat="1" ht="60.75" thickBot="1" x14ac:dyDescent="0.3">
      <c r="B55" s="57"/>
      <c r="C55" s="58" t="s">
        <v>14</v>
      </c>
      <c r="D55" s="58" t="s">
        <v>15</v>
      </c>
      <c r="E55" s="58" t="s">
        <v>16</v>
      </c>
      <c r="F55" s="58" t="s">
        <v>17</v>
      </c>
      <c r="G55" s="58" t="s">
        <v>18</v>
      </c>
      <c r="H55" s="58" t="s">
        <v>19</v>
      </c>
      <c r="I55" s="58" t="s">
        <v>20</v>
      </c>
      <c r="J55" s="58" t="s">
        <v>21</v>
      </c>
      <c r="K55" s="58" t="s">
        <v>22</v>
      </c>
      <c r="L55" s="58" t="s">
        <v>23</v>
      </c>
      <c r="M55" s="58" t="s">
        <v>24</v>
      </c>
      <c r="N55" s="58" t="s">
        <v>25</v>
      </c>
      <c r="O55" s="58" t="s">
        <v>26</v>
      </c>
      <c r="P55" s="58" t="s">
        <v>27</v>
      </c>
      <c r="Q55" s="58" t="s">
        <v>28</v>
      </c>
      <c r="R55" s="59" t="s">
        <v>29</v>
      </c>
      <c r="T55" s="67" t="s">
        <v>106</v>
      </c>
      <c r="U55" s="68" t="s">
        <v>107</v>
      </c>
      <c r="V55" s="68" t="s">
        <v>108</v>
      </c>
      <c r="W55" s="69" t="s">
        <v>3</v>
      </c>
    </row>
    <row r="56" spans="2:23" x14ac:dyDescent="0.25">
      <c r="B56" s="60" t="s">
        <v>14</v>
      </c>
      <c r="C56" s="42">
        <v>0</v>
      </c>
      <c r="D56" s="43">
        <v>308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778</v>
      </c>
      <c r="O56" s="43">
        <v>0</v>
      </c>
      <c r="P56" s="43">
        <v>0</v>
      </c>
      <c r="Q56" s="43">
        <v>0</v>
      </c>
      <c r="R56" s="44">
        <v>0</v>
      </c>
      <c r="T56" s="70">
        <f t="shared" ref="T56:T71" si="5">SUM(C56:R56)</f>
        <v>1086</v>
      </c>
      <c r="U56" s="71">
        <f>C72</f>
        <v>0</v>
      </c>
      <c r="V56" s="71">
        <f t="shared" ref="V56:V71" si="6">U56-T56</f>
        <v>-1086</v>
      </c>
      <c r="W56" s="72"/>
    </row>
    <row r="57" spans="2:23" x14ac:dyDescent="0.25">
      <c r="B57" s="60" t="s">
        <v>15</v>
      </c>
      <c r="C57" s="45">
        <v>0</v>
      </c>
      <c r="D57" s="46">
        <v>0</v>
      </c>
      <c r="E57" s="46">
        <v>238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7">
        <v>0</v>
      </c>
      <c r="T57" s="28">
        <f t="shared" si="5"/>
        <v>238</v>
      </c>
      <c r="U57" s="29">
        <f>D72</f>
        <v>308</v>
      </c>
      <c r="V57" s="29">
        <f t="shared" si="6"/>
        <v>70</v>
      </c>
      <c r="W57" s="30">
        <f t="shared" ref="W57:W71" si="7">S16</f>
        <v>70</v>
      </c>
    </row>
    <row r="58" spans="2:23" x14ac:dyDescent="0.25">
      <c r="B58" s="60" t="s">
        <v>16</v>
      </c>
      <c r="C58" s="45">
        <v>0</v>
      </c>
      <c r="D58" s="46">
        <v>0</v>
      </c>
      <c r="E58" s="46">
        <v>0</v>
      </c>
      <c r="F58" s="46">
        <v>151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7">
        <v>0</v>
      </c>
      <c r="T58" s="28">
        <f t="shared" si="5"/>
        <v>151</v>
      </c>
      <c r="U58" s="29">
        <f>E72</f>
        <v>238</v>
      </c>
      <c r="V58" s="29">
        <f t="shared" si="6"/>
        <v>87</v>
      </c>
      <c r="W58" s="30">
        <f t="shared" si="7"/>
        <v>87</v>
      </c>
    </row>
    <row r="59" spans="2:23" x14ac:dyDescent="0.25">
      <c r="B59" s="60" t="s">
        <v>17</v>
      </c>
      <c r="C59" s="45">
        <v>0</v>
      </c>
      <c r="D59" s="46">
        <v>0</v>
      </c>
      <c r="E59" s="46">
        <v>0</v>
      </c>
      <c r="F59" s="46">
        <v>0</v>
      </c>
      <c r="G59" s="46">
        <v>108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7">
        <v>0</v>
      </c>
      <c r="T59" s="28">
        <f t="shared" si="5"/>
        <v>108</v>
      </c>
      <c r="U59" s="29">
        <f>F72</f>
        <v>151</v>
      </c>
      <c r="V59" s="29">
        <f t="shared" si="6"/>
        <v>43</v>
      </c>
      <c r="W59" s="30">
        <f t="shared" si="7"/>
        <v>43</v>
      </c>
    </row>
    <row r="60" spans="2:23" x14ac:dyDescent="0.25">
      <c r="B60" s="60" t="s">
        <v>18</v>
      </c>
      <c r="C60" s="45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7">
        <v>0</v>
      </c>
      <c r="T60" s="28">
        <f t="shared" si="5"/>
        <v>0</v>
      </c>
      <c r="U60" s="29">
        <f>G72</f>
        <v>108</v>
      </c>
      <c r="V60" s="29">
        <f t="shared" si="6"/>
        <v>108</v>
      </c>
      <c r="W60" s="30">
        <f t="shared" si="7"/>
        <v>108</v>
      </c>
    </row>
    <row r="61" spans="2:23" x14ac:dyDescent="0.25">
      <c r="B61" s="60" t="s">
        <v>19</v>
      </c>
      <c r="C61" s="45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199</v>
      </c>
      <c r="P61" s="46">
        <v>0</v>
      </c>
      <c r="Q61" s="46">
        <v>0</v>
      </c>
      <c r="R61" s="47">
        <v>0</v>
      </c>
      <c r="T61" s="28">
        <f t="shared" si="5"/>
        <v>199</v>
      </c>
      <c r="U61" s="29">
        <f>H72</f>
        <v>246</v>
      </c>
      <c r="V61" s="29">
        <f t="shared" si="6"/>
        <v>47</v>
      </c>
      <c r="W61" s="30">
        <f t="shared" si="7"/>
        <v>47</v>
      </c>
    </row>
    <row r="62" spans="2:23" x14ac:dyDescent="0.25">
      <c r="B62" s="60" t="s">
        <v>20</v>
      </c>
      <c r="C62" s="45">
        <v>0</v>
      </c>
      <c r="D62" s="46">
        <v>0</v>
      </c>
      <c r="E62" s="46">
        <v>0</v>
      </c>
      <c r="F62" s="46">
        <v>0</v>
      </c>
      <c r="G62" s="46">
        <v>0</v>
      </c>
      <c r="H62" s="46">
        <v>246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7">
        <v>0</v>
      </c>
      <c r="T62" s="28">
        <f t="shared" si="5"/>
        <v>246</v>
      </c>
      <c r="U62" s="29">
        <f>I72</f>
        <v>316</v>
      </c>
      <c r="V62" s="29">
        <f t="shared" si="6"/>
        <v>70</v>
      </c>
      <c r="W62" s="30">
        <f t="shared" si="7"/>
        <v>70</v>
      </c>
    </row>
    <row r="63" spans="2:23" x14ac:dyDescent="0.25">
      <c r="B63" s="60" t="s">
        <v>21</v>
      </c>
      <c r="C63" s="45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506</v>
      </c>
      <c r="R63" s="47">
        <v>0</v>
      </c>
      <c r="T63" s="28">
        <f t="shared" si="5"/>
        <v>506</v>
      </c>
      <c r="U63" s="29">
        <f>J72</f>
        <v>554</v>
      </c>
      <c r="V63" s="29">
        <f t="shared" si="6"/>
        <v>48</v>
      </c>
      <c r="W63" s="30">
        <f t="shared" si="7"/>
        <v>48</v>
      </c>
    </row>
    <row r="64" spans="2:23" x14ac:dyDescent="0.25">
      <c r="B64" s="60" t="s">
        <v>22</v>
      </c>
      <c r="C64" s="45">
        <v>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554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7">
        <v>0</v>
      </c>
      <c r="T64" s="28">
        <f t="shared" si="5"/>
        <v>554</v>
      </c>
      <c r="U64" s="29">
        <f>K72</f>
        <v>610</v>
      </c>
      <c r="V64" s="29">
        <f t="shared" si="6"/>
        <v>56</v>
      </c>
      <c r="W64" s="30">
        <f t="shared" si="7"/>
        <v>56</v>
      </c>
    </row>
    <row r="65" spans="2:23" x14ac:dyDescent="0.25">
      <c r="B65" s="60" t="s">
        <v>23</v>
      </c>
      <c r="C65" s="45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7">
        <v>0</v>
      </c>
      <c r="T65" s="28">
        <f t="shared" si="5"/>
        <v>0</v>
      </c>
      <c r="U65" s="29">
        <f>L72</f>
        <v>55</v>
      </c>
      <c r="V65" s="29">
        <f t="shared" si="6"/>
        <v>55</v>
      </c>
      <c r="W65" s="30">
        <f t="shared" si="7"/>
        <v>55</v>
      </c>
    </row>
    <row r="66" spans="2:23" x14ac:dyDescent="0.25">
      <c r="B66" s="60" t="s">
        <v>24</v>
      </c>
      <c r="C66" s="45">
        <v>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316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7">
        <v>0</v>
      </c>
      <c r="T66" s="28">
        <f t="shared" si="5"/>
        <v>316</v>
      </c>
      <c r="U66" s="29">
        <f>M72</f>
        <v>408</v>
      </c>
      <c r="V66" s="29">
        <f t="shared" si="6"/>
        <v>92</v>
      </c>
      <c r="W66" s="30">
        <f t="shared" si="7"/>
        <v>92</v>
      </c>
    </row>
    <row r="67" spans="2:23" x14ac:dyDescent="0.25">
      <c r="B67" s="60" t="s">
        <v>25</v>
      </c>
      <c r="C67" s="45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718</v>
      </c>
      <c r="Q67" s="46">
        <v>0</v>
      </c>
      <c r="R67" s="47">
        <v>0</v>
      </c>
      <c r="T67" s="28">
        <f t="shared" si="5"/>
        <v>718</v>
      </c>
      <c r="U67" s="29">
        <f>N72</f>
        <v>778</v>
      </c>
      <c r="V67" s="29">
        <f t="shared" si="6"/>
        <v>60</v>
      </c>
      <c r="W67" s="30">
        <f t="shared" si="7"/>
        <v>60</v>
      </c>
    </row>
    <row r="68" spans="2:23" x14ac:dyDescent="0.25">
      <c r="B68" s="60" t="s">
        <v>26</v>
      </c>
      <c r="C68" s="45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7">
        <v>152</v>
      </c>
      <c r="T68" s="28">
        <f t="shared" si="5"/>
        <v>152</v>
      </c>
      <c r="U68" s="29">
        <f>O72</f>
        <v>199</v>
      </c>
      <c r="V68" s="29">
        <f t="shared" si="6"/>
        <v>47</v>
      </c>
      <c r="W68" s="30">
        <f t="shared" si="7"/>
        <v>47</v>
      </c>
    </row>
    <row r="69" spans="2:23" x14ac:dyDescent="0.25">
      <c r="B69" s="60" t="s">
        <v>27</v>
      </c>
      <c r="C69" s="45">
        <v>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610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7">
        <v>0</v>
      </c>
      <c r="T69" s="28">
        <f t="shared" si="5"/>
        <v>610</v>
      </c>
      <c r="U69" s="29">
        <f>P72</f>
        <v>718</v>
      </c>
      <c r="V69" s="29">
        <f t="shared" si="6"/>
        <v>108</v>
      </c>
      <c r="W69" s="30">
        <f t="shared" si="7"/>
        <v>108</v>
      </c>
    </row>
    <row r="70" spans="2:23" x14ac:dyDescent="0.25">
      <c r="B70" s="60" t="s">
        <v>28</v>
      </c>
      <c r="C70" s="45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408</v>
      </c>
      <c r="N70" s="46">
        <v>0</v>
      </c>
      <c r="O70" s="46">
        <v>0</v>
      </c>
      <c r="P70" s="46">
        <v>0</v>
      </c>
      <c r="Q70" s="46">
        <v>0</v>
      </c>
      <c r="R70" s="47">
        <v>0</v>
      </c>
      <c r="T70" s="28">
        <f t="shared" si="5"/>
        <v>408</v>
      </c>
      <c r="U70" s="29">
        <f>Q72</f>
        <v>506</v>
      </c>
      <c r="V70" s="29">
        <f t="shared" si="6"/>
        <v>98</v>
      </c>
      <c r="W70" s="30">
        <f t="shared" si="7"/>
        <v>98</v>
      </c>
    </row>
    <row r="71" spans="2:23" ht="15.75" thickBot="1" x14ac:dyDescent="0.3">
      <c r="B71" s="61" t="s">
        <v>29</v>
      </c>
      <c r="C71" s="48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55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50">
        <v>0</v>
      </c>
      <c r="T71" s="31">
        <f t="shared" si="5"/>
        <v>55</v>
      </c>
      <c r="U71" s="32">
        <f>R72</f>
        <v>152</v>
      </c>
      <c r="V71" s="32">
        <f t="shared" si="6"/>
        <v>97</v>
      </c>
      <c r="W71" s="33">
        <f t="shared" si="7"/>
        <v>97</v>
      </c>
    </row>
    <row r="72" spans="2:23" ht="30" x14ac:dyDescent="0.25">
      <c r="B72" s="2" t="str">
        <f>+T55</f>
        <v>Unidades disponibles en vehículos</v>
      </c>
      <c r="C72">
        <f t="shared" ref="C72:R72" si="8">SUM(C56:C71)</f>
        <v>0</v>
      </c>
      <c r="D72">
        <f t="shared" si="8"/>
        <v>308</v>
      </c>
      <c r="E72">
        <f t="shared" si="8"/>
        <v>238</v>
      </c>
      <c r="F72">
        <f t="shared" si="8"/>
        <v>151</v>
      </c>
      <c r="G72">
        <f t="shared" si="8"/>
        <v>108</v>
      </c>
      <c r="H72">
        <f t="shared" si="8"/>
        <v>246</v>
      </c>
      <c r="I72">
        <f t="shared" si="8"/>
        <v>316</v>
      </c>
      <c r="J72">
        <f t="shared" si="8"/>
        <v>554</v>
      </c>
      <c r="K72">
        <f t="shared" si="8"/>
        <v>610</v>
      </c>
      <c r="L72">
        <f t="shared" si="8"/>
        <v>55</v>
      </c>
      <c r="M72">
        <f t="shared" si="8"/>
        <v>408</v>
      </c>
      <c r="N72">
        <f t="shared" si="8"/>
        <v>778</v>
      </c>
      <c r="O72">
        <f t="shared" si="8"/>
        <v>199</v>
      </c>
      <c r="P72">
        <f t="shared" si="8"/>
        <v>718</v>
      </c>
      <c r="Q72">
        <f t="shared" si="8"/>
        <v>506</v>
      </c>
      <c r="R72">
        <f t="shared" si="8"/>
        <v>152</v>
      </c>
    </row>
    <row r="76" spans="2:23" ht="15.75" thickBot="1" x14ac:dyDescent="0.3">
      <c r="B76" s="39" t="s">
        <v>42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</row>
    <row r="77" spans="2:23" ht="6" customHeight="1" thickTop="1" thickBot="1" x14ac:dyDescent="0.3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</row>
    <row r="78" spans="2:23" ht="15.75" thickBot="1" x14ac:dyDescent="0.3">
      <c r="B78" s="62"/>
      <c r="C78" s="63" t="s">
        <v>14</v>
      </c>
      <c r="D78" s="63" t="s">
        <v>15</v>
      </c>
      <c r="E78" s="63" t="s">
        <v>16</v>
      </c>
      <c r="F78" s="63" t="s">
        <v>17</v>
      </c>
      <c r="G78" s="63" t="s">
        <v>18</v>
      </c>
      <c r="H78" s="63" t="s">
        <v>19</v>
      </c>
      <c r="I78" s="63" t="s">
        <v>20</v>
      </c>
      <c r="J78" s="63" t="s">
        <v>21</v>
      </c>
      <c r="K78" s="63" t="s">
        <v>22</v>
      </c>
      <c r="L78" s="63" t="s">
        <v>23</v>
      </c>
      <c r="M78" s="63" t="s">
        <v>24</v>
      </c>
      <c r="N78" s="63" t="s">
        <v>25</v>
      </c>
      <c r="O78" s="63" t="s">
        <v>26</v>
      </c>
      <c r="P78" s="63" t="s">
        <v>27</v>
      </c>
      <c r="Q78" s="63" t="s">
        <v>28</v>
      </c>
      <c r="R78" s="64" t="s">
        <v>29</v>
      </c>
    </row>
    <row r="79" spans="2:23" x14ac:dyDescent="0.25">
      <c r="B79" s="65" t="s">
        <v>14</v>
      </c>
      <c r="C79" s="5">
        <f t="shared" ref="C79:R79" si="9">C56-$C$6*C35</f>
        <v>-800</v>
      </c>
      <c r="D79" s="10">
        <f t="shared" si="9"/>
        <v>-492</v>
      </c>
      <c r="E79" s="10">
        <f t="shared" si="9"/>
        <v>0</v>
      </c>
      <c r="F79" s="10">
        <f t="shared" si="9"/>
        <v>0</v>
      </c>
      <c r="G79" s="10">
        <f t="shared" si="9"/>
        <v>0</v>
      </c>
      <c r="H79" s="10">
        <f t="shared" si="9"/>
        <v>0</v>
      </c>
      <c r="I79" s="10">
        <f t="shared" si="9"/>
        <v>0</v>
      </c>
      <c r="J79" s="10">
        <f t="shared" si="9"/>
        <v>0</v>
      </c>
      <c r="K79" s="10">
        <f t="shared" si="9"/>
        <v>0</v>
      </c>
      <c r="L79" s="10">
        <f t="shared" si="9"/>
        <v>0</v>
      </c>
      <c r="M79" s="10">
        <f t="shared" si="9"/>
        <v>0</v>
      </c>
      <c r="N79" s="10">
        <f t="shared" si="9"/>
        <v>-22</v>
      </c>
      <c r="O79" s="10">
        <f t="shared" si="9"/>
        <v>0</v>
      </c>
      <c r="P79" s="10">
        <f t="shared" si="9"/>
        <v>0</v>
      </c>
      <c r="Q79" s="10">
        <f t="shared" si="9"/>
        <v>0</v>
      </c>
      <c r="R79" s="6">
        <f t="shared" si="9"/>
        <v>0</v>
      </c>
    </row>
    <row r="80" spans="2:23" x14ac:dyDescent="0.25">
      <c r="B80" s="65" t="s">
        <v>15</v>
      </c>
      <c r="C80" s="7">
        <f t="shared" ref="C80:R80" si="10">C57-$C$6*C36</f>
        <v>0</v>
      </c>
      <c r="D80" s="3">
        <f t="shared" si="10"/>
        <v>0</v>
      </c>
      <c r="E80" s="3">
        <f t="shared" si="10"/>
        <v>-562</v>
      </c>
      <c r="F80" s="3">
        <f t="shared" si="10"/>
        <v>0</v>
      </c>
      <c r="G80" s="3">
        <f t="shared" si="10"/>
        <v>0</v>
      </c>
      <c r="H80" s="3">
        <f t="shared" si="10"/>
        <v>0</v>
      </c>
      <c r="I80" s="3">
        <f t="shared" si="10"/>
        <v>0</v>
      </c>
      <c r="J80" s="3">
        <f t="shared" si="10"/>
        <v>0</v>
      </c>
      <c r="K80" s="3">
        <f t="shared" si="10"/>
        <v>0</v>
      </c>
      <c r="L80" s="3">
        <f t="shared" si="10"/>
        <v>0</v>
      </c>
      <c r="M80" s="3">
        <f t="shared" si="10"/>
        <v>0</v>
      </c>
      <c r="N80" s="3">
        <f t="shared" si="10"/>
        <v>0</v>
      </c>
      <c r="O80" s="3">
        <f t="shared" si="10"/>
        <v>0</v>
      </c>
      <c r="P80" s="3">
        <f t="shared" si="10"/>
        <v>0</v>
      </c>
      <c r="Q80" s="3">
        <f t="shared" si="10"/>
        <v>0</v>
      </c>
      <c r="R80" s="8">
        <f t="shared" si="10"/>
        <v>0</v>
      </c>
    </row>
    <row r="81" spans="2:18" x14ac:dyDescent="0.25">
      <c r="B81" s="65" t="s">
        <v>16</v>
      </c>
      <c r="C81" s="7">
        <f t="shared" ref="C81:R81" si="11">C58-$C$6*C37</f>
        <v>0</v>
      </c>
      <c r="D81" s="3">
        <f t="shared" si="11"/>
        <v>0</v>
      </c>
      <c r="E81" s="3">
        <f t="shared" si="11"/>
        <v>0</v>
      </c>
      <c r="F81" s="3">
        <f t="shared" si="11"/>
        <v>-649</v>
      </c>
      <c r="G81" s="3">
        <f t="shared" si="11"/>
        <v>0</v>
      </c>
      <c r="H81" s="3">
        <f t="shared" si="11"/>
        <v>0</v>
      </c>
      <c r="I81" s="3">
        <f t="shared" si="11"/>
        <v>0</v>
      </c>
      <c r="J81" s="3">
        <f t="shared" si="11"/>
        <v>0</v>
      </c>
      <c r="K81" s="3">
        <f t="shared" si="11"/>
        <v>0</v>
      </c>
      <c r="L81" s="3">
        <f t="shared" si="11"/>
        <v>0</v>
      </c>
      <c r="M81" s="3">
        <f t="shared" si="11"/>
        <v>0</v>
      </c>
      <c r="N81" s="3">
        <f t="shared" si="11"/>
        <v>0</v>
      </c>
      <c r="O81" s="3">
        <f t="shared" si="11"/>
        <v>0</v>
      </c>
      <c r="P81" s="3">
        <f t="shared" si="11"/>
        <v>0</v>
      </c>
      <c r="Q81" s="3">
        <f t="shared" si="11"/>
        <v>0</v>
      </c>
      <c r="R81" s="8">
        <f t="shared" si="11"/>
        <v>0</v>
      </c>
    </row>
    <row r="82" spans="2:18" x14ac:dyDescent="0.25">
      <c r="B82" s="65" t="s">
        <v>17</v>
      </c>
      <c r="C82" s="7">
        <f t="shared" ref="C82:R82" si="12">C59-$C$6*C38</f>
        <v>0</v>
      </c>
      <c r="D82" s="3">
        <f t="shared" si="12"/>
        <v>0</v>
      </c>
      <c r="E82" s="3">
        <f t="shared" si="12"/>
        <v>0</v>
      </c>
      <c r="F82" s="3">
        <f t="shared" si="12"/>
        <v>0</v>
      </c>
      <c r="G82" s="3">
        <f t="shared" si="12"/>
        <v>-692</v>
      </c>
      <c r="H82" s="3">
        <f t="shared" si="12"/>
        <v>0</v>
      </c>
      <c r="I82" s="3">
        <f t="shared" si="12"/>
        <v>0</v>
      </c>
      <c r="J82" s="3">
        <f t="shared" si="12"/>
        <v>0</v>
      </c>
      <c r="K82" s="3">
        <f t="shared" si="12"/>
        <v>0</v>
      </c>
      <c r="L82" s="3">
        <f t="shared" si="12"/>
        <v>0</v>
      </c>
      <c r="M82" s="3">
        <f t="shared" si="12"/>
        <v>0</v>
      </c>
      <c r="N82" s="3">
        <f t="shared" si="12"/>
        <v>0</v>
      </c>
      <c r="O82" s="3">
        <f t="shared" si="12"/>
        <v>0</v>
      </c>
      <c r="P82" s="3">
        <f t="shared" si="12"/>
        <v>0</v>
      </c>
      <c r="Q82" s="3">
        <f t="shared" si="12"/>
        <v>0</v>
      </c>
      <c r="R82" s="8">
        <f t="shared" si="12"/>
        <v>0</v>
      </c>
    </row>
    <row r="83" spans="2:18" x14ac:dyDescent="0.25">
      <c r="B83" s="65" t="s">
        <v>18</v>
      </c>
      <c r="C83" s="7">
        <f t="shared" ref="C83:R83" si="13">C60-$C$6*C39</f>
        <v>-800</v>
      </c>
      <c r="D83" s="3">
        <f t="shared" si="13"/>
        <v>0</v>
      </c>
      <c r="E83" s="3">
        <f t="shared" si="13"/>
        <v>0</v>
      </c>
      <c r="F83" s="3">
        <f t="shared" si="13"/>
        <v>0</v>
      </c>
      <c r="G83" s="3">
        <f t="shared" si="13"/>
        <v>0</v>
      </c>
      <c r="H83" s="3">
        <f t="shared" si="13"/>
        <v>0</v>
      </c>
      <c r="I83" s="3">
        <f t="shared" si="13"/>
        <v>0</v>
      </c>
      <c r="J83" s="3">
        <f t="shared" si="13"/>
        <v>0</v>
      </c>
      <c r="K83" s="3">
        <f t="shared" si="13"/>
        <v>0</v>
      </c>
      <c r="L83" s="3">
        <f t="shared" si="13"/>
        <v>0</v>
      </c>
      <c r="M83" s="3">
        <f t="shared" si="13"/>
        <v>0</v>
      </c>
      <c r="N83" s="3">
        <f t="shared" si="13"/>
        <v>0</v>
      </c>
      <c r="O83" s="3">
        <f t="shared" si="13"/>
        <v>0</v>
      </c>
      <c r="P83" s="3">
        <f t="shared" si="13"/>
        <v>0</v>
      </c>
      <c r="Q83" s="3">
        <f t="shared" si="13"/>
        <v>0</v>
      </c>
      <c r="R83" s="8">
        <f t="shared" si="13"/>
        <v>0</v>
      </c>
    </row>
    <row r="84" spans="2:18" x14ac:dyDescent="0.25">
      <c r="B84" s="65" t="s">
        <v>19</v>
      </c>
      <c r="C84" s="7">
        <f t="shared" ref="C84:R84" si="14">C61-$C$6*C40</f>
        <v>0</v>
      </c>
      <c r="D84" s="3">
        <f t="shared" si="14"/>
        <v>0</v>
      </c>
      <c r="E84" s="3">
        <f t="shared" si="14"/>
        <v>0</v>
      </c>
      <c r="F84" s="3">
        <f t="shared" si="14"/>
        <v>0</v>
      </c>
      <c r="G84" s="3">
        <f t="shared" si="14"/>
        <v>0</v>
      </c>
      <c r="H84" s="3">
        <f t="shared" si="14"/>
        <v>0</v>
      </c>
      <c r="I84" s="3">
        <f t="shared" si="14"/>
        <v>0</v>
      </c>
      <c r="J84" s="3">
        <f t="shared" si="14"/>
        <v>0</v>
      </c>
      <c r="K84" s="3">
        <f t="shared" si="14"/>
        <v>0</v>
      </c>
      <c r="L84" s="3">
        <f t="shared" si="14"/>
        <v>0</v>
      </c>
      <c r="M84" s="3">
        <f t="shared" si="14"/>
        <v>0</v>
      </c>
      <c r="N84" s="3">
        <f t="shared" si="14"/>
        <v>0</v>
      </c>
      <c r="O84" s="3">
        <f t="shared" si="14"/>
        <v>-601</v>
      </c>
      <c r="P84" s="3">
        <f t="shared" si="14"/>
        <v>0</v>
      </c>
      <c r="Q84" s="3">
        <f t="shared" si="14"/>
        <v>0</v>
      </c>
      <c r="R84" s="8">
        <f t="shared" si="14"/>
        <v>0</v>
      </c>
    </row>
    <row r="85" spans="2:18" x14ac:dyDescent="0.25">
      <c r="B85" s="65" t="s">
        <v>20</v>
      </c>
      <c r="C85" s="7">
        <f t="shared" ref="C85:R85" si="15">C62-$C$6*C41</f>
        <v>0</v>
      </c>
      <c r="D85" s="3">
        <f t="shared" si="15"/>
        <v>0</v>
      </c>
      <c r="E85" s="3">
        <f t="shared" si="15"/>
        <v>0</v>
      </c>
      <c r="F85" s="3">
        <f t="shared" si="15"/>
        <v>0</v>
      </c>
      <c r="G85" s="3">
        <f t="shared" si="15"/>
        <v>0</v>
      </c>
      <c r="H85" s="3">
        <f t="shared" si="15"/>
        <v>-554</v>
      </c>
      <c r="I85" s="3">
        <f t="shared" si="15"/>
        <v>0</v>
      </c>
      <c r="J85" s="3">
        <f t="shared" si="15"/>
        <v>0</v>
      </c>
      <c r="K85" s="3">
        <f t="shared" si="15"/>
        <v>0</v>
      </c>
      <c r="L85" s="3">
        <f t="shared" si="15"/>
        <v>0</v>
      </c>
      <c r="M85" s="3">
        <f t="shared" si="15"/>
        <v>0</v>
      </c>
      <c r="N85" s="3">
        <f t="shared" si="15"/>
        <v>0</v>
      </c>
      <c r="O85" s="3">
        <f t="shared" si="15"/>
        <v>0</v>
      </c>
      <c r="P85" s="3">
        <f t="shared" si="15"/>
        <v>0</v>
      </c>
      <c r="Q85" s="3">
        <f t="shared" si="15"/>
        <v>0</v>
      </c>
      <c r="R85" s="8">
        <f t="shared" si="15"/>
        <v>0</v>
      </c>
    </row>
    <row r="86" spans="2:18" x14ac:dyDescent="0.25">
      <c r="B86" s="65" t="s">
        <v>21</v>
      </c>
      <c r="C86" s="7">
        <f t="shared" ref="C86:R86" si="16">C63-$C$6*C42</f>
        <v>0</v>
      </c>
      <c r="D86" s="3">
        <f t="shared" si="16"/>
        <v>0</v>
      </c>
      <c r="E86" s="3">
        <f t="shared" si="16"/>
        <v>0</v>
      </c>
      <c r="F86" s="3">
        <f t="shared" si="16"/>
        <v>0</v>
      </c>
      <c r="G86" s="3">
        <f t="shared" si="16"/>
        <v>0</v>
      </c>
      <c r="H86" s="3">
        <f t="shared" si="16"/>
        <v>0</v>
      </c>
      <c r="I86" s="3">
        <f t="shared" si="16"/>
        <v>0</v>
      </c>
      <c r="J86" s="3">
        <f t="shared" si="16"/>
        <v>0</v>
      </c>
      <c r="K86" s="3">
        <f t="shared" si="16"/>
        <v>0</v>
      </c>
      <c r="L86" s="3">
        <f t="shared" si="16"/>
        <v>0</v>
      </c>
      <c r="M86" s="3">
        <f t="shared" si="16"/>
        <v>0</v>
      </c>
      <c r="N86" s="3">
        <f t="shared" si="16"/>
        <v>0</v>
      </c>
      <c r="O86" s="3">
        <f t="shared" si="16"/>
        <v>0</v>
      </c>
      <c r="P86" s="3">
        <f t="shared" si="16"/>
        <v>0</v>
      </c>
      <c r="Q86" s="3">
        <f t="shared" si="16"/>
        <v>-294</v>
      </c>
      <c r="R86" s="8">
        <f t="shared" si="16"/>
        <v>0</v>
      </c>
    </row>
    <row r="87" spans="2:18" x14ac:dyDescent="0.25">
      <c r="B87" s="65" t="s">
        <v>22</v>
      </c>
      <c r="C87" s="7">
        <f t="shared" ref="C87:R87" si="17">C64-$C$6*C43</f>
        <v>0</v>
      </c>
      <c r="D87" s="3">
        <f t="shared" si="17"/>
        <v>0</v>
      </c>
      <c r="E87" s="3">
        <f t="shared" si="17"/>
        <v>0</v>
      </c>
      <c r="F87" s="3">
        <f t="shared" si="17"/>
        <v>0</v>
      </c>
      <c r="G87" s="3">
        <f t="shared" si="17"/>
        <v>0</v>
      </c>
      <c r="H87" s="3">
        <f t="shared" si="17"/>
        <v>0</v>
      </c>
      <c r="I87" s="3">
        <f t="shared" si="17"/>
        <v>0</v>
      </c>
      <c r="J87" s="3">
        <f t="shared" si="17"/>
        <v>-246</v>
      </c>
      <c r="K87" s="3">
        <f t="shared" si="17"/>
        <v>0</v>
      </c>
      <c r="L87" s="3">
        <f t="shared" si="17"/>
        <v>0</v>
      </c>
      <c r="M87" s="3">
        <f t="shared" si="17"/>
        <v>0</v>
      </c>
      <c r="N87" s="3">
        <f t="shared" si="17"/>
        <v>0</v>
      </c>
      <c r="O87" s="3">
        <f t="shared" si="17"/>
        <v>0</v>
      </c>
      <c r="P87" s="3">
        <f t="shared" si="17"/>
        <v>0</v>
      </c>
      <c r="Q87" s="3">
        <f t="shared" si="17"/>
        <v>0</v>
      </c>
      <c r="R87" s="8">
        <f t="shared" si="17"/>
        <v>0</v>
      </c>
    </row>
    <row r="88" spans="2:18" x14ac:dyDescent="0.25">
      <c r="B88" s="65" t="s">
        <v>23</v>
      </c>
      <c r="C88" s="7">
        <f t="shared" ref="C88:R88" si="18">C65-$C$6*C44</f>
        <v>-800</v>
      </c>
      <c r="D88" s="3">
        <f t="shared" si="18"/>
        <v>0</v>
      </c>
      <c r="E88" s="3">
        <f t="shared" si="18"/>
        <v>0</v>
      </c>
      <c r="F88" s="3">
        <f t="shared" si="18"/>
        <v>0</v>
      </c>
      <c r="G88" s="3">
        <f t="shared" si="18"/>
        <v>0</v>
      </c>
      <c r="H88" s="3">
        <f t="shared" si="18"/>
        <v>0</v>
      </c>
      <c r="I88" s="3">
        <f t="shared" si="18"/>
        <v>0</v>
      </c>
      <c r="J88" s="3">
        <f t="shared" si="18"/>
        <v>0</v>
      </c>
      <c r="K88" s="3">
        <f t="shared" si="18"/>
        <v>0</v>
      </c>
      <c r="L88" s="3">
        <f t="shared" si="18"/>
        <v>0</v>
      </c>
      <c r="M88" s="3">
        <f t="shared" si="18"/>
        <v>0</v>
      </c>
      <c r="N88" s="3">
        <f t="shared" si="18"/>
        <v>0</v>
      </c>
      <c r="O88" s="3">
        <f t="shared" si="18"/>
        <v>0</v>
      </c>
      <c r="P88" s="3">
        <f t="shared" si="18"/>
        <v>0</v>
      </c>
      <c r="Q88" s="3">
        <f t="shared" si="18"/>
        <v>0</v>
      </c>
      <c r="R88" s="8">
        <f t="shared" si="18"/>
        <v>0</v>
      </c>
    </row>
    <row r="89" spans="2:18" x14ac:dyDescent="0.25">
      <c r="B89" s="65" t="s">
        <v>24</v>
      </c>
      <c r="C89" s="7">
        <f t="shared" ref="C89:R89" si="19">C66-$C$6*C45</f>
        <v>0</v>
      </c>
      <c r="D89" s="3">
        <f t="shared" si="19"/>
        <v>0</v>
      </c>
      <c r="E89" s="3">
        <f t="shared" si="19"/>
        <v>0</v>
      </c>
      <c r="F89" s="3">
        <f t="shared" si="19"/>
        <v>0</v>
      </c>
      <c r="G89" s="3">
        <f t="shared" si="19"/>
        <v>0</v>
      </c>
      <c r="H89" s="3">
        <f t="shared" si="19"/>
        <v>0</v>
      </c>
      <c r="I89" s="3">
        <f t="shared" si="19"/>
        <v>-484</v>
      </c>
      <c r="J89" s="3">
        <f t="shared" si="19"/>
        <v>0</v>
      </c>
      <c r="K89" s="3">
        <f t="shared" si="19"/>
        <v>0</v>
      </c>
      <c r="L89" s="3">
        <f t="shared" si="19"/>
        <v>0</v>
      </c>
      <c r="M89" s="3">
        <f t="shared" si="19"/>
        <v>0</v>
      </c>
      <c r="N89" s="3">
        <f t="shared" si="19"/>
        <v>0</v>
      </c>
      <c r="O89" s="3">
        <f t="shared" si="19"/>
        <v>0</v>
      </c>
      <c r="P89" s="3">
        <f t="shared" si="19"/>
        <v>0</v>
      </c>
      <c r="Q89" s="3">
        <f t="shared" si="19"/>
        <v>0</v>
      </c>
      <c r="R89" s="8">
        <f t="shared" si="19"/>
        <v>0</v>
      </c>
    </row>
    <row r="90" spans="2:18" x14ac:dyDescent="0.25">
      <c r="B90" s="65" t="s">
        <v>25</v>
      </c>
      <c r="C90" s="7">
        <f t="shared" ref="C90:R90" si="20">C67-$C$6*C46</f>
        <v>0</v>
      </c>
      <c r="D90" s="3">
        <f t="shared" si="20"/>
        <v>0</v>
      </c>
      <c r="E90" s="3">
        <f t="shared" si="20"/>
        <v>0</v>
      </c>
      <c r="F90" s="3">
        <f t="shared" si="20"/>
        <v>0</v>
      </c>
      <c r="G90" s="3">
        <f t="shared" si="20"/>
        <v>0</v>
      </c>
      <c r="H90" s="3">
        <f t="shared" si="20"/>
        <v>0</v>
      </c>
      <c r="I90" s="3">
        <f t="shared" si="20"/>
        <v>0</v>
      </c>
      <c r="J90" s="3">
        <f t="shared" si="20"/>
        <v>0</v>
      </c>
      <c r="K90" s="3">
        <f t="shared" si="20"/>
        <v>0</v>
      </c>
      <c r="L90" s="3">
        <f t="shared" si="20"/>
        <v>0</v>
      </c>
      <c r="M90" s="3">
        <f t="shared" si="20"/>
        <v>0</v>
      </c>
      <c r="N90" s="3">
        <f t="shared" si="20"/>
        <v>0</v>
      </c>
      <c r="O90" s="3">
        <f t="shared" si="20"/>
        <v>0</v>
      </c>
      <c r="P90" s="3">
        <f t="shared" si="20"/>
        <v>-82</v>
      </c>
      <c r="Q90" s="3">
        <f t="shared" si="20"/>
        <v>0</v>
      </c>
      <c r="R90" s="8">
        <f t="shared" si="20"/>
        <v>0</v>
      </c>
    </row>
    <row r="91" spans="2:18" x14ac:dyDescent="0.25">
      <c r="B91" s="65" t="s">
        <v>26</v>
      </c>
      <c r="C91" s="7">
        <f t="shared" ref="C91:R91" si="21">C68-$C$6*C47</f>
        <v>0</v>
      </c>
      <c r="D91" s="3">
        <f t="shared" si="21"/>
        <v>0</v>
      </c>
      <c r="E91" s="3">
        <f t="shared" si="21"/>
        <v>0</v>
      </c>
      <c r="F91" s="3">
        <f t="shared" si="21"/>
        <v>0</v>
      </c>
      <c r="G91" s="3">
        <f t="shared" si="21"/>
        <v>0</v>
      </c>
      <c r="H91" s="3">
        <f t="shared" si="21"/>
        <v>0</v>
      </c>
      <c r="I91" s="3">
        <f t="shared" si="21"/>
        <v>0</v>
      </c>
      <c r="J91" s="3">
        <f t="shared" si="21"/>
        <v>0</v>
      </c>
      <c r="K91" s="3">
        <f t="shared" si="21"/>
        <v>0</v>
      </c>
      <c r="L91" s="3">
        <f t="shared" si="21"/>
        <v>0</v>
      </c>
      <c r="M91" s="3">
        <f t="shared" si="21"/>
        <v>0</v>
      </c>
      <c r="N91" s="3">
        <f t="shared" si="21"/>
        <v>0</v>
      </c>
      <c r="O91" s="3">
        <f t="shared" si="21"/>
        <v>0</v>
      </c>
      <c r="P91" s="3">
        <f t="shared" si="21"/>
        <v>0</v>
      </c>
      <c r="Q91" s="3">
        <f t="shared" si="21"/>
        <v>0</v>
      </c>
      <c r="R91" s="8">
        <f t="shared" si="21"/>
        <v>-648</v>
      </c>
    </row>
    <row r="92" spans="2:18" x14ac:dyDescent="0.25">
      <c r="B92" s="65" t="s">
        <v>27</v>
      </c>
      <c r="C92" s="7">
        <f t="shared" ref="C92:R92" si="22">C69-$C$6*C48</f>
        <v>0</v>
      </c>
      <c r="D92" s="3">
        <f t="shared" si="22"/>
        <v>0</v>
      </c>
      <c r="E92" s="3">
        <f t="shared" si="22"/>
        <v>0</v>
      </c>
      <c r="F92" s="3">
        <f t="shared" si="22"/>
        <v>0</v>
      </c>
      <c r="G92" s="3">
        <f t="shared" si="22"/>
        <v>0</v>
      </c>
      <c r="H92" s="3">
        <f t="shared" si="22"/>
        <v>0</v>
      </c>
      <c r="I92" s="3">
        <f t="shared" si="22"/>
        <v>0</v>
      </c>
      <c r="J92" s="3">
        <f t="shared" si="22"/>
        <v>0</v>
      </c>
      <c r="K92" s="3">
        <f t="shared" si="22"/>
        <v>-190</v>
      </c>
      <c r="L92" s="3">
        <f t="shared" si="22"/>
        <v>0</v>
      </c>
      <c r="M92" s="3">
        <f t="shared" si="22"/>
        <v>0</v>
      </c>
      <c r="N92" s="3">
        <f t="shared" si="22"/>
        <v>0</v>
      </c>
      <c r="O92" s="3">
        <f t="shared" si="22"/>
        <v>0</v>
      </c>
      <c r="P92" s="3">
        <f t="shared" si="22"/>
        <v>0</v>
      </c>
      <c r="Q92" s="3">
        <f t="shared" si="22"/>
        <v>0</v>
      </c>
      <c r="R92" s="8">
        <f t="shared" si="22"/>
        <v>0</v>
      </c>
    </row>
    <row r="93" spans="2:18" x14ac:dyDescent="0.25">
      <c r="B93" s="65" t="s">
        <v>28</v>
      </c>
      <c r="C93" s="7">
        <f t="shared" ref="C93:R93" si="23">C70-$C$6*C49</f>
        <v>0</v>
      </c>
      <c r="D93" s="3">
        <f t="shared" si="23"/>
        <v>0</v>
      </c>
      <c r="E93" s="3">
        <f t="shared" si="23"/>
        <v>0</v>
      </c>
      <c r="F93" s="3">
        <f t="shared" si="23"/>
        <v>0</v>
      </c>
      <c r="G93" s="3">
        <f t="shared" si="23"/>
        <v>0</v>
      </c>
      <c r="H93" s="3">
        <f t="shared" si="23"/>
        <v>0</v>
      </c>
      <c r="I93" s="3">
        <f t="shared" si="23"/>
        <v>0</v>
      </c>
      <c r="J93" s="3">
        <f t="shared" si="23"/>
        <v>0</v>
      </c>
      <c r="K93" s="3">
        <f t="shared" si="23"/>
        <v>0</v>
      </c>
      <c r="L93" s="3">
        <f t="shared" si="23"/>
        <v>0</v>
      </c>
      <c r="M93" s="3">
        <f t="shared" si="23"/>
        <v>-392</v>
      </c>
      <c r="N93" s="3">
        <f t="shared" si="23"/>
        <v>0</v>
      </c>
      <c r="O93" s="3">
        <f t="shared" si="23"/>
        <v>0</v>
      </c>
      <c r="P93" s="3">
        <f t="shared" si="23"/>
        <v>0</v>
      </c>
      <c r="Q93" s="3">
        <f t="shared" si="23"/>
        <v>0</v>
      </c>
      <c r="R93" s="8">
        <f t="shared" si="23"/>
        <v>0</v>
      </c>
    </row>
    <row r="94" spans="2:18" ht="15.75" thickBot="1" x14ac:dyDescent="0.3">
      <c r="B94" s="66" t="s">
        <v>29</v>
      </c>
      <c r="C94" s="24">
        <f t="shared" ref="C94:R94" si="24">C71-$C$6*C50</f>
        <v>0</v>
      </c>
      <c r="D94" s="21">
        <f t="shared" si="24"/>
        <v>0</v>
      </c>
      <c r="E94" s="21">
        <f t="shared" si="24"/>
        <v>0</v>
      </c>
      <c r="F94" s="21">
        <f t="shared" si="24"/>
        <v>0</v>
      </c>
      <c r="G94" s="21">
        <f t="shared" si="24"/>
        <v>0</v>
      </c>
      <c r="H94" s="21">
        <f t="shared" si="24"/>
        <v>0</v>
      </c>
      <c r="I94" s="21">
        <f t="shared" si="24"/>
        <v>0</v>
      </c>
      <c r="J94" s="21">
        <f t="shared" si="24"/>
        <v>0</v>
      </c>
      <c r="K94" s="21">
        <f t="shared" si="24"/>
        <v>0</v>
      </c>
      <c r="L94" s="21">
        <f t="shared" si="24"/>
        <v>-745</v>
      </c>
      <c r="M94" s="21">
        <f t="shared" si="24"/>
        <v>0</v>
      </c>
      <c r="N94" s="21">
        <f t="shared" si="24"/>
        <v>0</v>
      </c>
      <c r="O94" s="21">
        <f t="shared" si="24"/>
        <v>0</v>
      </c>
      <c r="P94" s="21">
        <f t="shared" si="24"/>
        <v>0</v>
      </c>
      <c r="Q94" s="21">
        <f t="shared" si="24"/>
        <v>0</v>
      </c>
      <c r="R94" s="12">
        <f t="shared" si="24"/>
        <v>0</v>
      </c>
    </row>
  </sheetData>
  <mergeCells count="8">
    <mergeCell ref="S7:T7"/>
    <mergeCell ref="I5:I7"/>
    <mergeCell ref="J4:L4"/>
    <mergeCell ref="J8:L8"/>
    <mergeCell ref="N4:P4"/>
    <mergeCell ref="N5:O5"/>
    <mergeCell ref="N6:P6"/>
    <mergeCell ref="N7:P7"/>
  </mergeCells>
  <phoneticPr fontId="3" type="noConversion"/>
  <conditionalFormatting sqref="C35:R50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{BABB1972-E53E-46A2-AB92-FD7CADD7BBE2}</x14:id>
        </ext>
      </extLst>
    </cfRule>
  </conditionalFormatting>
  <conditionalFormatting sqref="C56:R71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{A6DBA590-60C1-4C1B-B3DD-CBE7A04C6B55}</x14:id>
        </ext>
      </extLst>
    </cfRule>
  </conditionalFormatting>
  <conditionalFormatting sqref="Q6:AE6">
    <cfRule type="cellIs" dxfId="1" priority="1" operator="greaterThan">
      <formula>0.8</formula>
    </cfRule>
    <cfRule type="cellIs" dxfId="0" priority="2" operator="between">
      <formula>0.5</formula>
      <formula>"0.8"</formula>
    </cfRule>
  </conditionalFormatting>
  <conditionalFormatting sqref="Q5:AE5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{D3F8B837-753D-4D7F-AA01-CCF8C085F8DC}</x14:id>
        </ext>
      </extLst>
    </cfRule>
  </conditionalFormatting>
  <pageMargins left="0.7" right="0.7" top="0.75" bottom="0.75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BB1972-E53E-46A2-AB92-FD7CADD7BB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C35:R50</xm:sqref>
        </x14:conditionalFormatting>
        <x14:conditionalFormatting xmlns:xm="http://schemas.microsoft.com/office/excel/2006/main">
          <x14:cfRule type="dataBar" id="{A6DBA590-60C1-4C1B-B3DD-CBE7A04C6B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C56:R71</xm:sqref>
        </x14:conditionalFormatting>
        <x14:conditionalFormatting xmlns:xm="http://schemas.microsoft.com/office/excel/2006/main">
          <x14:cfRule type="dataBar" id="{D3F8B837-753D-4D7F-AA01-CCF8C085F8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Q5:AE5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A99A3-5CF8-4F27-AFD6-6CBC95A94118}">
  <dimension ref="D1:BJ114"/>
  <sheetViews>
    <sheetView zoomScale="70" zoomScaleNormal="70" workbookViewId="0">
      <selection activeCell="P60" sqref="P60"/>
    </sheetView>
  </sheetViews>
  <sheetFormatPr baseColWidth="10" defaultColWidth="9.140625" defaultRowHeight="15" x14ac:dyDescent="0.25"/>
  <cols>
    <col min="1" max="1" width="5.28515625" bestFit="1" customWidth="1"/>
    <col min="2" max="3" width="5.140625" customWidth="1"/>
    <col min="4" max="4" width="24.7109375" customWidth="1"/>
    <col min="5" max="5" width="11.42578125" customWidth="1"/>
    <col min="6" max="6" width="9.7109375" customWidth="1"/>
    <col min="7" max="7" width="7.28515625" customWidth="1"/>
    <col min="8" max="8" width="19.28515625" customWidth="1"/>
    <col min="9" max="9" width="11.5703125" customWidth="1"/>
    <col min="10" max="10" width="9.85546875" customWidth="1"/>
    <col min="11" max="11" width="6.28515625" bestFit="1" customWidth="1"/>
    <col min="12" max="12" width="16.85546875" customWidth="1"/>
    <col min="13" max="13" width="11.42578125" customWidth="1"/>
    <col min="14" max="14" width="9.140625" customWidth="1"/>
    <col min="15" max="16" width="7.42578125" bestFit="1" customWidth="1"/>
    <col min="17" max="18" width="6.28515625" bestFit="1" customWidth="1"/>
    <col min="19" max="19" width="5.140625" customWidth="1"/>
    <col min="20" max="20" width="7.42578125" bestFit="1" customWidth="1"/>
    <col min="21" max="25" width="7.42578125" customWidth="1"/>
    <col min="26" max="26" width="12.85546875" customWidth="1"/>
    <col min="27" max="27" width="15.42578125" customWidth="1"/>
    <col min="28" max="28" width="12.42578125" customWidth="1"/>
    <col min="29" max="29" width="15.140625" customWidth="1"/>
    <col min="30" max="30" width="11.42578125" customWidth="1"/>
    <col min="31" max="40" width="5.140625" customWidth="1"/>
    <col min="41" max="41" width="8.42578125" customWidth="1"/>
    <col min="42" max="42" width="35.42578125" customWidth="1"/>
    <col min="43" max="43" width="15.140625" customWidth="1"/>
    <col min="44" max="44" width="7.7109375" customWidth="1"/>
    <col min="45" max="45" width="3.7109375" customWidth="1"/>
    <col min="53" max="96" width="2.7109375" customWidth="1"/>
    <col min="97" max="141" width="4.85546875" customWidth="1"/>
  </cols>
  <sheetData>
    <row r="1" spans="4:62" ht="24" thickBot="1" x14ac:dyDescent="0.4">
      <c r="D1" s="40" t="s">
        <v>30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73"/>
      <c r="V1" s="73"/>
      <c r="W1" s="73"/>
      <c r="X1" s="73"/>
      <c r="Y1" s="73"/>
    </row>
    <row r="2" spans="4:62" ht="15.75" thickTop="1" x14ac:dyDescent="0.25"/>
    <row r="3" spans="4:62" ht="15.75" thickBot="1" x14ac:dyDescent="0.3">
      <c r="H3" t="s">
        <v>36</v>
      </c>
      <c r="L3" t="s">
        <v>37</v>
      </c>
    </row>
    <row r="4" spans="4:62" ht="15.75" thickBot="1" x14ac:dyDescent="0.3">
      <c r="D4" s="18" t="s">
        <v>31</v>
      </c>
      <c r="E4" s="19" t="s">
        <v>32</v>
      </c>
      <c r="F4" s="20" t="s">
        <v>33</v>
      </c>
      <c r="H4" s="18" t="s">
        <v>31</v>
      </c>
      <c r="I4" s="19" t="s">
        <v>32</v>
      </c>
      <c r="J4" s="20" t="s">
        <v>33</v>
      </c>
      <c r="K4" s="185"/>
      <c r="L4" s="18" t="s">
        <v>31</v>
      </c>
      <c r="M4" s="19" t="s">
        <v>32</v>
      </c>
      <c r="N4" s="20" t="s">
        <v>33</v>
      </c>
    </row>
    <row r="5" spans="4:62" ht="30" x14ac:dyDescent="0.25">
      <c r="D5" s="13" t="s">
        <v>0</v>
      </c>
      <c r="E5" s="14">
        <v>20</v>
      </c>
      <c r="F5" s="15" t="s">
        <v>34</v>
      </c>
      <c r="H5" s="22" t="s">
        <v>8</v>
      </c>
      <c r="I5" s="14">
        <f>(35/3)/60</f>
        <v>0.19444444444444445</v>
      </c>
      <c r="J5" s="15" t="s">
        <v>9</v>
      </c>
      <c r="K5" s="185"/>
      <c r="L5" s="22" t="s">
        <v>5</v>
      </c>
      <c r="M5" s="14">
        <v>28.7</v>
      </c>
      <c r="N5" s="15" t="s">
        <v>6</v>
      </c>
      <c r="BI5" s="1"/>
      <c r="BJ5" s="1"/>
    </row>
    <row r="6" spans="4:62" ht="30.75" thickBot="1" x14ac:dyDescent="0.3">
      <c r="D6" s="7" t="s">
        <v>1</v>
      </c>
      <c r="E6" s="3">
        <v>550</v>
      </c>
      <c r="F6" s="8" t="s">
        <v>35</v>
      </c>
      <c r="H6" s="9" t="s">
        <v>10</v>
      </c>
      <c r="I6" s="21">
        <f>+I5*E5</f>
        <v>3.8888888888888888</v>
      </c>
      <c r="J6" s="12" t="s">
        <v>9</v>
      </c>
      <c r="K6" s="185"/>
      <c r="L6" s="9" t="s">
        <v>11</v>
      </c>
      <c r="M6" s="21">
        <f>+E7/M5</f>
        <v>0.61811846689895467</v>
      </c>
      <c r="N6" s="12" t="s">
        <v>9</v>
      </c>
    </row>
    <row r="7" spans="4:62" ht="15.75" thickBot="1" x14ac:dyDescent="0.3">
      <c r="D7" s="7" t="s">
        <v>2</v>
      </c>
      <c r="E7" s="4">
        <f>SUMPRODUCT(E40:T55,E14:T29)</f>
        <v>17.739999999999998</v>
      </c>
      <c r="F7" s="8" t="s">
        <v>7</v>
      </c>
    </row>
    <row r="8" spans="4:62" ht="15.75" thickBot="1" x14ac:dyDescent="0.3">
      <c r="D8" s="7" t="s">
        <v>4</v>
      </c>
      <c r="E8" s="3">
        <f>SUM(AD67:AD81)</f>
        <v>1110</v>
      </c>
      <c r="F8" s="8" t="s">
        <v>35</v>
      </c>
      <c r="H8" s="18" t="s">
        <v>31</v>
      </c>
      <c r="I8" s="19" t="s">
        <v>32</v>
      </c>
      <c r="J8" s="20" t="s">
        <v>33</v>
      </c>
    </row>
    <row r="9" spans="4:62" ht="45.75" thickBot="1" x14ac:dyDescent="0.3">
      <c r="D9" s="9" t="s">
        <v>12</v>
      </c>
      <c r="E9" s="11">
        <f>ROUNDUP(E8/E6,0)</f>
        <v>3</v>
      </c>
      <c r="F9" s="12"/>
      <c r="H9" s="23" t="s">
        <v>38</v>
      </c>
      <c r="I9" s="16">
        <f>+I6+M6</f>
        <v>4.5070073557878434</v>
      </c>
      <c r="J9" s="17" t="s">
        <v>9</v>
      </c>
    </row>
    <row r="11" spans="4:62" ht="15.75" thickBot="1" x14ac:dyDescent="0.3">
      <c r="D11" s="39" t="s">
        <v>39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4:62" ht="6" customHeight="1" thickTop="1" thickBot="1" x14ac:dyDescent="0.3"/>
    <row r="13" spans="4:62" ht="15.75" thickBot="1" x14ac:dyDescent="0.3">
      <c r="D13" s="34"/>
      <c r="E13" s="35" t="s">
        <v>14</v>
      </c>
      <c r="F13" s="35" t="s">
        <v>15</v>
      </c>
      <c r="G13" s="35" t="s">
        <v>16</v>
      </c>
      <c r="H13" s="35" t="s">
        <v>17</v>
      </c>
      <c r="I13" s="35" t="s">
        <v>18</v>
      </c>
      <c r="J13" s="35" t="s">
        <v>19</v>
      </c>
      <c r="K13" s="35" t="s">
        <v>20</v>
      </c>
      <c r="L13" s="35" t="s">
        <v>21</v>
      </c>
      <c r="M13" s="35" t="s">
        <v>22</v>
      </c>
      <c r="N13" s="35" t="s">
        <v>23</v>
      </c>
      <c r="O13" s="35" t="s">
        <v>24</v>
      </c>
      <c r="P13" s="35" t="s">
        <v>25</v>
      </c>
      <c r="Q13" s="35" t="s">
        <v>26</v>
      </c>
      <c r="R13" s="35" t="s">
        <v>27</v>
      </c>
      <c r="S13" s="35" t="s">
        <v>28</v>
      </c>
      <c r="T13" s="35" t="s">
        <v>29</v>
      </c>
      <c r="U13" s="35" t="s">
        <v>47</v>
      </c>
      <c r="V13" s="35" t="s">
        <v>48</v>
      </c>
      <c r="W13" s="35" t="s">
        <v>49</v>
      </c>
      <c r="X13" s="35" t="s">
        <v>50</v>
      </c>
      <c r="Y13" s="35" t="s">
        <v>51</v>
      </c>
      <c r="Z13" s="36" t="s">
        <v>3</v>
      </c>
    </row>
    <row r="14" spans="4:62" x14ac:dyDescent="0.25">
      <c r="D14" s="37" t="s">
        <v>14</v>
      </c>
      <c r="E14" s="25">
        <v>0</v>
      </c>
      <c r="F14" s="26">
        <v>3.8</v>
      </c>
      <c r="G14" s="26">
        <v>4</v>
      </c>
      <c r="H14" s="26">
        <v>4.3</v>
      </c>
      <c r="I14" s="26">
        <v>4.4000000000000004</v>
      </c>
      <c r="J14" s="26">
        <v>4.5</v>
      </c>
      <c r="K14" s="26">
        <v>4.3</v>
      </c>
      <c r="L14" s="26">
        <v>4.5</v>
      </c>
      <c r="M14" s="26">
        <v>4.3</v>
      </c>
      <c r="N14" s="26">
        <v>4</v>
      </c>
      <c r="O14" s="26">
        <v>4.7</v>
      </c>
      <c r="P14" s="26">
        <v>4.0999999999999996</v>
      </c>
      <c r="Q14" s="26">
        <v>4.8</v>
      </c>
      <c r="R14" s="26">
        <v>5.0999999999999996</v>
      </c>
      <c r="S14" s="26">
        <v>4.5999999999999996</v>
      </c>
      <c r="T14" s="26">
        <v>5.9</v>
      </c>
      <c r="U14" s="26">
        <v>4.2</v>
      </c>
      <c r="V14" s="26">
        <v>3.9</v>
      </c>
      <c r="W14" s="26">
        <v>5.7</v>
      </c>
      <c r="X14" s="26">
        <v>4.8250000000000002</v>
      </c>
      <c r="Y14" s="26">
        <v>4.12</v>
      </c>
      <c r="Z14" s="27"/>
      <c r="AB14" s="80"/>
    </row>
    <row r="15" spans="4:62" x14ac:dyDescent="0.25">
      <c r="D15" s="37" t="s">
        <v>15</v>
      </c>
      <c r="E15" s="28">
        <v>3.8</v>
      </c>
      <c r="F15" s="29">
        <v>0</v>
      </c>
      <c r="G15" s="29">
        <v>0.22</v>
      </c>
      <c r="H15" s="29">
        <v>0.5</v>
      </c>
      <c r="I15" s="29">
        <v>0.75</v>
      </c>
      <c r="J15" s="29">
        <v>1.2</v>
      </c>
      <c r="K15" s="29">
        <v>1.3</v>
      </c>
      <c r="L15" s="29">
        <v>0.75</v>
      </c>
      <c r="M15" s="29">
        <v>4</v>
      </c>
      <c r="N15" s="29">
        <v>1.3</v>
      </c>
      <c r="O15" s="29">
        <v>1.9</v>
      </c>
      <c r="P15" s="29">
        <v>1.6</v>
      </c>
      <c r="Q15" s="29">
        <v>1.26</v>
      </c>
      <c r="R15" s="29">
        <v>1.8</v>
      </c>
      <c r="S15" s="29">
        <v>1.26</v>
      </c>
      <c r="T15" s="29">
        <v>1.35</v>
      </c>
      <c r="U15" s="29">
        <v>1.7</v>
      </c>
      <c r="V15" s="29">
        <v>1.2</v>
      </c>
      <c r="W15" s="29">
        <v>1.3</v>
      </c>
      <c r="X15" s="29">
        <v>0.75</v>
      </c>
      <c r="Y15" s="29">
        <v>4</v>
      </c>
      <c r="Z15" s="30">
        <v>67</v>
      </c>
    </row>
    <row r="16" spans="4:62" x14ac:dyDescent="0.25">
      <c r="D16" s="37" t="s">
        <v>16</v>
      </c>
      <c r="E16" s="28">
        <v>4</v>
      </c>
      <c r="F16" s="29">
        <v>0.22</v>
      </c>
      <c r="G16" s="29">
        <v>0</v>
      </c>
      <c r="H16" s="29">
        <v>0.23</v>
      </c>
      <c r="I16" s="29">
        <v>0.85</v>
      </c>
      <c r="J16" s="29">
        <v>1.2</v>
      </c>
      <c r="K16" s="29">
        <v>1.2</v>
      </c>
      <c r="L16" s="29">
        <v>1</v>
      </c>
      <c r="M16" s="29">
        <v>0.9</v>
      </c>
      <c r="N16" s="29">
        <v>1.2</v>
      </c>
      <c r="O16" s="29">
        <v>1.8</v>
      </c>
      <c r="P16" s="29">
        <v>1.7649999999999999</v>
      </c>
      <c r="Q16" s="29">
        <v>1.98</v>
      </c>
      <c r="R16" s="29">
        <v>2.5</v>
      </c>
      <c r="S16" s="29">
        <v>1.65</v>
      </c>
      <c r="T16" s="29">
        <v>1.5669999999999999</v>
      </c>
      <c r="U16" s="29">
        <v>1.2</v>
      </c>
      <c r="V16" s="29">
        <v>0.55000000000000004</v>
      </c>
      <c r="W16" s="29">
        <v>1.34</v>
      </c>
      <c r="X16" s="29">
        <v>1.86</v>
      </c>
      <c r="Y16" s="29">
        <v>0.56000000000000005</v>
      </c>
      <c r="Z16" s="30">
        <v>99</v>
      </c>
    </row>
    <row r="17" spans="4:26" x14ac:dyDescent="0.25">
      <c r="D17" s="37" t="s">
        <v>17</v>
      </c>
      <c r="E17" s="28">
        <v>4.3</v>
      </c>
      <c r="F17" s="29">
        <v>0.5</v>
      </c>
      <c r="G17" s="29">
        <v>0.23</v>
      </c>
      <c r="H17" s="29">
        <v>0</v>
      </c>
      <c r="I17" s="29">
        <v>0.65</v>
      </c>
      <c r="J17" s="29">
        <v>1</v>
      </c>
      <c r="K17" s="29">
        <v>1.1000000000000001</v>
      </c>
      <c r="L17" s="29">
        <v>1.2</v>
      </c>
      <c r="M17" s="29">
        <v>0.65</v>
      </c>
      <c r="N17" s="29">
        <v>0.95</v>
      </c>
      <c r="O17" s="29">
        <v>1.5</v>
      </c>
      <c r="P17" s="29">
        <v>1.3</v>
      </c>
      <c r="Q17" s="29">
        <v>1.65</v>
      </c>
      <c r="R17" s="29">
        <v>0.8</v>
      </c>
      <c r="S17" s="29">
        <v>0.98</v>
      </c>
      <c r="T17" s="29">
        <v>1.2</v>
      </c>
      <c r="U17" s="29">
        <v>1.45</v>
      </c>
      <c r="V17" s="29">
        <v>0.65</v>
      </c>
      <c r="W17" s="29">
        <v>0.75</v>
      </c>
      <c r="X17" s="29">
        <v>0.85</v>
      </c>
      <c r="Y17" s="29">
        <v>0.7</v>
      </c>
      <c r="Z17" s="30">
        <v>43</v>
      </c>
    </row>
    <row r="18" spans="4:26" x14ac:dyDescent="0.25">
      <c r="D18" s="37" t="s">
        <v>18</v>
      </c>
      <c r="E18" s="28">
        <v>4.4000000000000004</v>
      </c>
      <c r="F18" s="29">
        <v>0.75</v>
      </c>
      <c r="G18" s="29">
        <v>0.85</v>
      </c>
      <c r="H18" s="29">
        <v>0.65</v>
      </c>
      <c r="I18" s="29">
        <v>0</v>
      </c>
      <c r="J18" s="29">
        <v>0.5</v>
      </c>
      <c r="K18" s="29">
        <v>0.55000000000000004</v>
      </c>
      <c r="L18" s="29">
        <v>1.2</v>
      </c>
      <c r="M18" s="29">
        <v>0.75</v>
      </c>
      <c r="N18" s="29">
        <v>1</v>
      </c>
      <c r="O18" s="29">
        <v>1.1000000000000001</v>
      </c>
      <c r="P18" s="29">
        <v>0.65</v>
      </c>
      <c r="Q18" s="29">
        <v>0.98</v>
      </c>
      <c r="R18" s="29">
        <v>0.54</v>
      </c>
      <c r="S18" s="29">
        <v>0.76</v>
      </c>
      <c r="T18" s="29">
        <v>1.43</v>
      </c>
      <c r="U18" s="29">
        <v>0.6</v>
      </c>
      <c r="V18" s="29">
        <v>1.1000000000000001</v>
      </c>
      <c r="W18" s="29">
        <v>0.75</v>
      </c>
      <c r="X18" s="29">
        <v>0.55000000000000004</v>
      </c>
      <c r="Y18" s="29">
        <v>1.1000000000000001</v>
      </c>
      <c r="Z18" s="30">
        <v>60</v>
      </c>
    </row>
    <row r="19" spans="4:26" x14ac:dyDescent="0.25">
      <c r="D19" s="37" t="s">
        <v>19</v>
      </c>
      <c r="E19" s="28">
        <v>4.5</v>
      </c>
      <c r="F19" s="29">
        <v>1.2</v>
      </c>
      <c r="G19" s="29">
        <v>1.2</v>
      </c>
      <c r="H19" s="29">
        <v>1</v>
      </c>
      <c r="I19" s="29">
        <v>0.5</v>
      </c>
      <c r="J19" s="29">
        <v>0</v>
      </c>
      <c r="K19" s="29">
        <v>0.17</v>
      </c>
      <c r="L19" s="29">
        <v>1.3</v>
      </c>
      <c r="M19" s="29">
        <v>0.85</v>
      </c>
      <c r="N19" s="29">
        <v>1.1000000000000001</v>
      </c>
      <c r="O19" s="29">
        <v>0.75</v>
      </c>
      <c r="P19" s="29">
        <v>1.24</v>
      </c>
      <c r="Q19" s="29">
        <v>0.46</v>
      </c>
      <c r="R19" s="29">
        <v>0.56000000000000005</v>
      </c>
      <c r="S19" s="29">
        <v>0.87</v>
      </c>
      <c r="T19" s="29">
        <v>0.9</v>
      </c>
      <c r="U19" s="29">
        <v>0.19</v>
      </c>
      <c r="V19" s="29">
        <v>0.7</v>
      </c>
      <c r="W19" s="29">
        <v>1</v>
      </c>
      <c r="X19" s="29">
        <v>0.55000000000000004</v>
      </c>
      <c r="Y19" s="29">
        <v>1.34</v>
      </c>
      <c r="Z19" s="30">
        <v>47</v>
      </c>
    </row>
    <row r="20" spans="4:26" x14ac:dyDescent="0.25">
      <c r="D20" s="37" t="s">
        <v>20</v>
      </c>
      <c r="E20" s="28">
        <v>4.3</v>
      </c>
      <c r="F20" s="29">
        <v>1.3</v>
      </c>
      <c r="G20" s="29">
        <v>1.2</v>
      </c>
      <c r="H20" s="29">
        <v>1.1000000000000001</v>
      </c>
      <c r="I20" s="29">
        <v>0.55000000000000004</v>
      </c>
      <c r="J20" s="29">
        <v>0.17</v>
      </c>
      <c r="K20" s="29">
        <v>0</v>
      </c>
      <c r="L20" s="29">
        <v>1.1000000000000001</v>
      </c>
      <c r="M20" s="29">
        <v>0.7</v>
      </c>
      <c r="N20" s="29">
        <v>1</v>
      </c>
      <c r="O20" s="29">
        <v>0.55000000000000004</v>
      </c>
      <c r="P20" s="29">
        <v>1.34</v>
      </c>
      <c r="Q20" s="29">
        <v>1.86</v>
      </c>
      <c r="R20" s="29">
        <v>0.56000000000000005</v>
      </c>
      <c r="S20" s="29">
        <v>0.76</v>
      </c>
      <c r="T20" s="29">
        <v>0.87</v>
      </c>
      <c r="U20" s="29">
        <v>0.8</v>
      </c>
      <c r="V20" s="29">
        <v>0.87</v>
      </c>
      <c r="W20" s="29">
        <v>0.8</v>
      </c>
      <c r="X20" s="29">
        <v>0.98</v>
      </c>
      <c r="Y20" s="29">
        <v>0.87</v>
      </c>
      <c r="Z20" s="30">
        <v>72</v>
      </c>
    </row>
    <row r="21" spans="4:26" x14ac:dyDescent="0.25">
      <c r="D21" s="37" t="s">
        <v>21</v>
      </c>
      <c r="E21" s="28">
        <v>4.5</v>
      </c>
      <c r="F21" s="29">
        <v>0.75</v>
      </c>
      <c r="G21" s="29">
        <v>1</v>
      </c>
      <c r="H21" s="29">
        <v>1.2</v>
      </c>
      <c r="I21" s="29">
        <v>1.2</v>
      </c>
      <c r="J21" s="29">
        <v>1.3</v>
      </c>
      <c r="K21" s="29">
        <v>1.1000000000000001</v>
      </c>
      <c r="L21" s="29">
        <v>0</v>
      </c>
      <c r="M21" s="29">
        <v>0.21</v>
      </c>
      <c r="N21" s="29">
        <v>0.5</v>
      </c>
      <c r="O21" s="29">
        <v>1.1000000000000001</v>
      </c>
      <c r="P21" s="29">
        <v>1.24</v>
      </c>
      <c r="Q21" s="29">
        <v>1.56</v>
      </c>
      <c r="R21" s="29">
        <v>2.8</v>
      </c>
      <c r="S21" s="29">
        <v>0.87</v>
      </c>
      <c r="T21" s="29">
        <v>0.95</v>
      </c>
      <c r="U21" s="29">
        <v>1.98</v>
      </c>
      <c r="V21" s="29">
        <v>1.86</v>
      </c>
      <c r="W21" s="29">
        <v>0.54</v>
      </c>
      <c r="X21" s="29">
        <v>0.98</v>
      </c>
      <c r="Y21" s="29">
        <v>1.25</v>
      </c>
      <c r="Z21" s="30">
        <v>88</v>
      </c>
    </row>
    <row r="22" spans="4:26" x14ac:dyDescent="0.25">
      <c r="D22" s="37" t="s">
        <v>22</v>
      </c>
      <c r="E22" s="28">
        <v>4.3</v>
      </c>
      <c r="F22" s="29">
        <v>4</v>
      </c>
      <c r="G22" s="29">
        <v>0.9</v>
      </c>
      <c r="H22" s="29">
        <v>0.65</v>
      </c>
      <c r="I22" s="29">
        <v>0.75</v>
      </c>
      <c r="J22" s="29">
        <v>0.85</v>
      </c>
      <c r="K22" s="29">
        <v>0.7</v>
      </c>
      <c r="L22" s="29">
        <v>0.21</v>
      </c>
      <c r="M22" s="29">
        <v>0</v>
      </c>
      <c r="N22" s="29">
        <v>0.28999999999999998</v>
      </c>
      <c r="O22" s="29">
        <v>0.9</v>
      </c>
      <c r="P22" s="29">
        <v>0.67</v>
      </c>
      <c r="Q22" s="29">
        <v>0.78</v>
      </c>
      <c r="R22" s="29">
        <v>0.34</v>
      </c>
      <c r="S22" s="29">
        <v>0.87</v>
      </c>
      <c r="T22" s="29">
        <v>0.9</v>
      </c>
      <c r="U22" s="29">
        <v>2.2999999999999998</v>
      </c>
      <c r="V22" s="29">
        <v>1.26</v>
      </c>
      <c r="W22" s="29">
        <v>1.8</v>
      </c>
      <c r="X22" s="29">
        <v>1.26</v>
      </c>
      <c r="Y22" s="29">
        <v>1.35</v>
      </c>
      <c r="Z22" s="30">
        <v>93</v>
      </c>
    </row>
    <row r="23" spans="4:26" x14ac:dyDescent="0.25">
      <c r="D23" s="37" t="s">
        <v>23</v>
      </c>
      <c r="E23" s="28">
        <v>4</v>
      </c>
      <c r="F23" s="29">
        <v>1.3</v>
      </c>
      <c r="G23" s="29">
        <v>1.2</v>
      </c>
      <c r="H23" s="29">
        <v>0.95</v>
      </c>
      <c r="I23" s="29">
        <v>1</v>
      </c>
      <c r="J23" s="29">
        <v>1.1000000000000001</v>
      </c>
      <c r="K23" s="29">
        <v>1</v>
      </c>
      <c r="L23" s="29">
        <v>0.5</v>
      </c>
      <c r="M23" s="29">
        <v>0.28999999999999998</v>
      </c>
      <c r="N23" s="29">
        <v>0</v>
      </c>
      <c r="O23" s="29">
        <v>0.85</v>
      </c>
      <c r="P23" s="29">
        <v>1.4</v>
      </c>
      <c r="Q23" s="29">
        <v>1.24</v>
      </c>
      <c r="R23" s="29">
        <v>1.35</v>
      </c>
      <c r="S23" s="29">
        <v>0.87</v>
      </c>
      <c r="T23" s="29">
        <v>0.96</v>
      </c>
      <c r="U23" s="29">
        <v>1.4</v>
      </c>
      <c r="V23" s="29">
        <v>0.95</v>
      </c>
      <c r="W23" s="29">
        <v>1.5</v>
      </c>
      <c r="X23" s="29">
        <v>1.3</v>
      </c>
      <c r="Y23" s="29">
        <v>1.65</v>
      </c>
      <c r="Z23" s="30">
        <v>76</v>
      </c>
    </row>
    <row r="24" spans="4:26" x14ac:dyDescent="0.25">
      <c r="D24" s="37" t="s">
        <v>24</v>
      </c>
      <c r="E24" s="28">
        <v>4.7</v>
      </c>
      <c r="F24" s="29">
        <v>1.9</v>
      </c>
      <c r="G24" s="29">
        <v>1.8</v>
      </c>
      <c r="H24" s="29">
        <v>1.5</v>
      </c>
      <c r="I24" s="29">
        <v>1.1000000000000001</v>
      </c>
      <c r="J24" s="29">
        <v>0.75</v>
      </c>
      <c r="K24" s="29">
        <v>0.55000000000000004</v>
      </c>
      <c r="L24" s="29">
        <v>1.1000000000000001</v>
      </c>
      <c r="M24" s="29">
        <v>0.9</v>
      </c>
      <c r="N24" s="29">
        <v>0.85</v>
      </c>
      <c r="O24" s="29">
        <v>0</v>
      </c>
      <c r="P24" s="29">
        <v>1.8</v>
      </c>
      <c r="Q24" s="29">
        <v>1.75</v>
      </c>
      <c r="R24" s="29">
        <v>2</v>
      </c>
      <c r="S24" s="29">
        <v>0.8</v>
      </c>
      <c r="T24" s="29">
        <v>1.123</v>
      </c>
      <c r="U24" s="29">
        <v>1.23</v>
      </c>
      <c r="V24" s="29">
        <v>0.56000000000000005</v>
      </c>
      <c r="W24" s="29">
        <v>0.87</v>
      </c>
      <c r="X24" s="29">
        <v>0.9</v>
      </c>
      <c r="Y24" s="29">
        <v>0.19</v>
      </c>
      <c r="Z24" s="30">
        <v>55</v>
      </c>
    </row>
    <row r="25" spans="4:26" x14ac:dyDescent="0.25">
      <c r="D25" s="37" t="s">
        <v>25</v>
      </c>
      <c r="E25" s="28">
        <v>4.0999999999999996</v>
      </c>
      <c r="F25" s="29">
        <v>1.6</v>
      </c>
      <c r="G25" s="29">
        <v>1.7649999999999999</v>
      </c>
      <c r="H25" s="29">
        <v>1.3</v>
      </c>
      <c r="I25" s="29">
        <v>0.65</v>
      </c>
      <c r="J25" s="29">
        <v>1.24</v>
      </c>
      <c r="K25" s="29">
        <v>1.34</v>
      </c>
      <c r="L25" s="29">
        <v>1.24</v>
      </c>
      <c r="M25" s="29">
        <v>0.67</v>
      </c>
      <c r="N25" s="29">
        <v>1.4</v>
      </c>
      <c r="O25" s="29">
        <v>1.8</v>
      </c>
      <c r="P25" s="29">
        <v>0</v>
      </c>
      <c r="Q25" s="29">
        <v>1.86</v>
      </c>
      <c r="R25" s="29">
        <v>0.54</v>
      </c>
      <c r="S25" s="29">
        <v>0.98</v>
      </c>
      <c r="T25" s="29">
        <v>1.25</v>
      </c>
      <c r="U25" s="29">
        <v>1.56</v>
      </c>
      <c r="V25" s="29">
        <v>1.3</v>
      </c>
      <c r="W25" s="29">
        <v>0.65</v>
      </c>
      <c r="X25" s="29">
        <v>1.24</v>
      </c>
      <c r="Y25" s="29">
        <v>1.34</v>
      </c>
      <c r="Z25" s="30">
        <v>96</v>
      </c>
    </row>
    <row r="26" spans="4:26" x14ac:dyDescent="0.25">
      <c r="D26" s="37" t="s">
        <v>26</v>
      </c>
      <c r="E26" s="28">
        <v>4.8</v>
      </c>
      <c r="F26" s="29">
        <v>1.26</v>
      </c>
      <c r="G26" s="29">
        <v>1.98</v>
      </c>
      <c r="H26" s="29">
        <v>1.65</v>
      </c>
      <c r="I26" s="29">
        <v>0.98</v>
      </c>
      <c r="J26" s="29">
        <v>0.46</v>
      </c>
      <c r="K26" s="29">
        <v>1.86</v>
      </c>
      <c r="L26" s="29">
        <v>1.56</v>
      </c>
      <c r="M26" s="29">
        <v>0.78</v>
      </c>
      <c r="N26" s="29">
        <v>1.24</v>
      </c>
      <c r="O26" s="29">
        <v>1.75</v>
      </c>
      <c r="P26" s="29">
        <v>1.86</v>
      </c>
      <c r="Q26" s="29">
        <v>0</v>
      </c>
      <c r="R26" s="29">
        <v>0.98</v>
      </c>
      <c r="S26" s="29">
        <v>0.87</v>
      </c>
      <c r="T26" s="29">
        <v>0.96</v>
      </c>
      <c r="U26" s="29">
        <v>0.87</v>
      </c>
      <c r="V26" s="29" t="s">
        <v>13</v>
      </c>
      <c r="W26" s="29">
        <v>1.123</v>
      </c>
      <c r="X26" s="29">
        <v>1.25</v>
      </c>
      <c r="Y26" s="29">
        <v>0.96</v>
      </c>
      <c r="Z26" s="30">
        <v>89</v>
      </c>
    </row>
    <row r="27" spans="4:26" x14ac:dyDescent="0.25">
      <c r="D27" s="37" t="s">
        <v>27</v>
      </c>
      <c r="E27" s="28">
        <v>5.0999999999999996</v>
      </c>
      <c r="F27" s="29">
        <v>1.8</v>
      </c>
      <c r="G27" s="29">
        <v>2.5</v>
      </c>
      <c r="H27" s="29">
        <v>0.8</v>
      </c>
      <c r="I27" s="29">
        <v>0.54</v>
      </c>
      <c r="J27" s="29">
        <v>0.56000000000000005</v>
      </c>
      <c r="K27" s="29">
        <v>0.56000000000000005</v>
      </c>
      <c r="L27" s="29">
        <v>2.8</v>
      </c>
      <c r="M27" s="29">
        <v>0.34</v>
      </c>
      <c r="N27" s="29">
        <v>1.35</v>
      </c>
      <c r="O27" s="29">
        <v>2</v>
      </c>
      <c r="P27" s="29">
        <v>0.54</v>
      </c>
      <c r="Q27" s="29">
        <v>0.98</v>
      </c>
      <c r="R27" s="29">
        <v>0</v>
      </c>
      <c r="S27" s="29">
        <v>1.98</v>
      </c>
      <c r="T27" s="29">
        <v>2.5</v>
      </c>
      <c r="U27" s="29">
        <v>1.2</v>
      </c>
      <c r="V27" s="29">
        <v>1.1000000000000001</v>
      </c>
      <c r="W27" s="29">
        <v>0.55000000000000004</v>
      </c>
      <c r="X27" s="29">
        <v>0.17</v>
      </c>
      <c r="Y27" s="29">
        <v>2.2999999999999998</v>
      </c>
      <c r="Z27" s="30">
        <v>84</v>
      </c>
    </row>
    <row r="28" spans="4:26" x14ac:dyDescent="0.25">
      <c r="D28" s="37" t="s">
        <v>28</v>
      </c>
      <c r="E28" s="28">
        <v>4.5999999999999996</v>
      </c>
      <c r="F28" s="29">
        <v>1.26</v>
      </c>
      <c r="G28" s="29">
        <v>1.65</v>
      </c>
      <c r="H28" s="29">
        <v>0.98</v>
      </c>
      <c r="I28" s="29">
        <v>0.76</v>
      </c>
      <c r="J28" s="29">
        <v>0.87</v>
      </c>
      <c r="K28" s="29">
        <v>0.76</v>
      </c>
      <c r="L28" s="29">
        <v>0.87</v>
      </c>
      <c r="M28" s="29">
        <v>0.87</v>
      </c>
      <c r="N28" s="29">
        <v>0.87</v>
      </c>
      <c r="O28" s="29">
        <v>0.8</v>
      </c>
      <c r="P28" s="29">
        <v>0.98</v>
      </c>
      <c r="Q28" s="29">
        <v>0.87</v>
      </c>
      <c r="R28" s="29">
        <v>1.98</v>
      </c>
      <c r="S28" s="29">
        <v>0</v>
      </c>
      <c r="T28" s="29">
        <v>1.56</v>
      </c>
      <c r="U28" s="29">
        <v>1.8</v>
      </c>
      <c r="V28" s="29">
        <v>1.7649999999999999</v>
      </c>
      <c r="W28" s="29">
        <v>1.98</v>
      </c>
      <c r="X28" s="29">
        <v>2.5</v>
      </c>
      <c r="Y28" s="29">
        <v>1.65</v>
      </c>
      <c r="Z28" s="30">
        <v>82</v>
      </c>
    </row>
    <row r="29" spans="4:26" x14ac:dyDescent="0.25">
      <c r="D29" s="37" t="s">
        <v>29</v>
      </c>
      <c r="E29" s="28">
        <v>5.9</v>
      </c>
      <c r="F29" s="29">
        <v>1.35</v>
      </c>
      <c r="G29" s="29">
        <v>1.5669999999999999</v>
      </c>
      <c r="H29" s="29">
        <v>1.2</v>
      </c>
      <c r="I29" s="29">
        <v>1.43</v>
      </c>
      <c r="J29" s="29">
        <v>0.9</v>
      </c>
      <c r="K29" s="29">
        <v>0.87</v>
      </c>
      <c r="L29" s="29">
        <v>0.95</v>
      </c>
      <c r="M29" s="29">
        <v>0.9</v>
      </c>
      <c r="N29" s="29">
        <v>0.96</v>
      </c>
      <c r="O29" s="29">
        <v>1.123</v>
      </c>
      <c r="P29" s="29">
        <v>1.25</v>
      </c>
      <c r="Q29" s="29">
        <v>0.96</v>
      </c>
      <c r="R29" s="29">
        <v>2.5</v>
      </c>
      <c r="S29" s="29">
        <v>1.56</v>
      </c>
      <c r="T29" s="29">
        <v>0</v>
      </c>
      <c r="U29" s="29">
        <v>1</v>
      </c>
      <c r="V29" s="29">
        <v>0.55000000000000004</v>
      </c>
      <c r="W29" s="29">
        <v>1.34</v>
      </c>
      <c r="X29" s="29">
        <v>1.86</v>
      </c>
      <c r="Y29" s="29">
        <v>0.56000000000000005</v>
      </c>
      <c r="Z29" s="30">
        <v>59</v>
      </c>
    </row>
    <row r="30" spans="4:26" x14ac:dyDescent="0.25">
      <c r="D30" s="37" t="s">
        <v>47</v>
      </c>
      <c r="E30" s="28">
        <v>4.2</v>
      </c>
      <c r="F30" s="29">
        <v>1.7</v>
      </c>
      <c r="G30" s="29">
        <v>1.2</v>
      </c>
      <c r="H30" s="29">
        <v>1.45</v>
      </c>
      <c r="I30" s="29">
        <v>0.6</v>
      </c>
      <c r="J30" s="29">
        <v>0.19</v>
      </c>
      <c r="K30" s="29">
        <v>0.8</v>
      </c>
      <c r="L30" s="29">
        <v>1.98</v>
      </c>
      <c r="M30" s="29">
        <v>2.2999999999999998</v>
      </c>
      <c r="N30" s="29">
        <v>1.4</v>
      </c>
      <c r="O30" s="29">
        <v>1.23</v>
      </c>
      <c r="P30" s="29">
        <v>1.56</v>
      </c>
      <c r="Q30" s="29">
        <v>0.87</v>
      </c>
      <c r="R30" s="29">
        <v>1.2</v>
      </c>
      <c r="S30" s="29">
        <v>1.8</v>
      </c>
      <c r="T30" s="29">
        <v>1</v>
      </c>
      <c r="U30" s="29">
        <v>0</v>
      </c>
      <c r="V30" s="29">
        <v>1.8</v>
      </c>
      <c r="W30" s="29">
        <v>1.26</v>
      </c>
      <c r="X30" s="29">
        <v>1.35</v>
      </c>
      <c r="Y30" s="29">
        <v>1.7</v>
      </c>
      <c r="Z30" s="30">
        <v>85</v>
      </c>
    </row>
    <row r="31" spans="4:26" x14ac:dyDescent="0.25">
      <c r="D31" s="37" t="s">
        <v>48</v>
      </c>
      <c r="E31" s="28">
        <v>3.9</v>
      </c>
      <c r="F31" s="29">
        <v>1.2</v>
      </c>
      <c r="G31" s="29">
        <v>0.55000000000000004</v>
      </c>
      <c r="H31" s="29">
        <v>0.65</v>
      </c>
      <c r="I31" s="29">
        <v>1.1000000000000001</v>
      </c>
      <c r="J31" s="29">
        <v>0.7</v>
      </c>
      <c r="K31" s="29">
        <v>0.87</v>
      </c>
      <c r="L31" s="29">
        <v>1.86</v>
      </c>
      <c r="M31" s="29">
        <v>1.26</v>
      </c>
      <c r="N31" s="29">
        <v>0.95</v>
      </c>
      <c r="O31" s="29">
        <v>0.56000000000000005</v>
      </c>
      <c r="P31" s="29">
        <v>1.3</v>
      </c>
      <c r="Q31" s="29" t="s">
        <v>13</v>
      </c>
      <c r="R31" s="29">
        <v>1.1000000000000001</v>
      </c>
      <c r="S31" s="29">
        <v>1.7649999999999999</v>
      </c>
      <c r="T31" s="29">
        <v>0.55000000000000004</v>
      </c>
      <c r="U31" s="29">
        <v>1.8</v>
      </c>
      <c r="V31" s="29">
        <v>0</v>
      </c>
      <c r="W31" s="29">
        <v>0.7</v>
      </c>
      <c r="X31" s="29">
        <v>1</v>
      </c>
      <c r="Y31" s="29">
        <v>0.55000000000000004</v>
      </c>
      <c r="Z31" s="30">
        <v>67</v>
      </c>
    </row>
    <row r="32" spans="4:26" x14ac:dyDescent="0.25">
      <c r="D32" s="37" t="s">
        <v>49</v>
      </c>
      <c r="E32" s="28">
        <v>5.7</v>
      </c>
      <c r="F32" s="29">
        <v>1.3</v>
      </c>
      <c r="G32" s="29">
        <v>1.34</v>
      </c>
      <c r="H32" s="29">
        <v>0.75</v>
      </c>
      <c r="I32" s="29">
        <v>0.75</v>
      </c>
      <c r="J32" s="29">
        <v>1</v>
      </c>
      <c r="K32" s="29">
        <v>0.8</v>
      </c>
      <c r="L32" s="29">
        <v>0.54</v>
      </c>
      <c r="M32" s="29">
        <v>1.8</v>
      </c>
      <c r="N32" s="29">
        <v>1.5</v>
      </c>
      <c r="O32" s="29">
        <v>0.87</v>
      </c>
      <c r="P32" s="29">
        <v>0.65</v>
      </c>
      <c r="Q32" s="29">
        <v>1.123</v>
      </c>
      <c r="R32" s="29">
        <v>0.55000000000000004</v>
      </c>
      <c r="S32" s="29">
        <v>1.98</v>
      </c>
      <c r="T32" s="29">
        <v>1.34</v>
      </c>
      <c r="U32" s="29">
        <v>1.26</v>
      </c>
      <c r="V32" s="29">
        <v>0.7</v>
      </c>
      <c r="W32" s="29">
        <v>0</v>
      </c>
      <c r="X32" s="29">
        <v>0.8</v>
      </c>
      <c r="Y32" s="29">
        <v>0.98</v>
      </c>
      <c r="Z32" s="30">
        <v>75</v>
      </c>
    </row>
    <row r="33" spans="4:27" x14ac:dyDescent="0.25">
      <c r="D33" s="37" t="s">
        <v>50</v>
      </c>
      <c r="E33" s="28">
        <v>4.8250000000000002</v>
      </c>
      <c r="F33" s="29">
        <v>0.75</v>
      </c>
      <c r="G33" s="29">
        <v>1.86</v>
      </c>
      <c r="H33" s="29">
        <v>0.85</v>
      </c>
      <c r="I33" s="29">
        <v>0.55000000000000004</v>
      </c>
      <c r="J33" s="29">
        <v>0.55000000000000004</v>
      </c>
      <c r="K33" s="29">
        <v>0.98</v>
      </c>
      <c r="L33" s="29">
        <v>0.98</v>
      </c>
      <c r="M33" s="29">
        <v>1.26</v>
      </c>
      <c r="N33" s="29">
        <v>1.3</v>
      </c>
      <c r="O33" s="29">
        <v>0.9</v>
      </c>
      <c r="P33" s="29">
        <v>1.24</v>
      </c>
      <c r="Q33" s="29">
        <v>1.25</v>
      </c>
      <c r="R33" s="29">
        <v>0.17</v>
      </c>
      <c r="S33" s="29">
        <v>2.5</v>
      </c>
      <c r="T33" s="29">
        <v>1.86</v>
      </c>
      <c r="U33" s="29">
        <v>1.35</v>
      </c>
      <c r="V33" s="29">
        <v>1</v>
      </c>
      <c r="W33" s="29">
        <v>0.8</v>
      </c>
      <c r="X33" s="29">
        <v>0</v>
      </c>
      <c r="Y33" s="29">
        <v>1.3</v>
      </c>
      <c r="Z33" s="30">
        <v>93</v>
      </c>
    </row>
    <row r="34" spans="4:27" ht="15.75" thickBot="1" x14ac:dyDescent="0.3">
      <c r="D34" s="38" t="s">
        <v>51</v>
      </c>
      <c r="E34" s="31">
        <v>4.12</v>
      </c>
      <c r="F34" s="32">
        <v>4</v>
      </c>
      <c r="G34" s="32">
        <v>0.56000000000000005</v>
      </c>
      <c r="H34" s="32">
        <v>0.7</v>
      </c>
      <c r="I34" s="32">
        <v>1.1000000000000001</v>
      </c>
      <c r="J34" s="32">
        <v>1.34</v>
      </c>
      <c r="K34" s="32">
        <v>0.87</v>
      </c>
      <c r="L34" s="32">
        <v>1.25</v>
      </c>
      <c r="M34" s="32">
        <v>1.35</v>
      </c>
      <c r="N34" s="32">
        <v>1.65</v>
      </c>
      <c r="O34" s="32">
        <v>0.19</v>
      </c>
      <c r="P34" s="32">
        <v>1.34</v>
      </c>
      <c r="Q34" s="32">
        <v>0.96</v>
      </c>
      <c r="R34" s="32">
        <v>2.2999999999999998</v>
      </c>
      <c r="S34" s="32">
        <v>1.65</v>
      </c>
      <c r="T34" s="32">
        <v>0.56000000000000005</v>
      </c>
      <c r="U34" s="32">
        <v>1.7</v>
      </c>
      <c r="V34" s="32">
        <v>0.55000000000000004</v>
      </c>
      <c r="W34" s="32">
        <v>0.98</v>
      </c>
      <c r="X34" s="32">
        <v>1.3</v>
      </c>
      <c r="Y34" s="32">
        <v>0</v>
      </c>
      <c r="Z34" s="33">
        <v>54</v>
      </c>
    </row>
    <row r="35" spans="4:27" x14ac:dyDescent="0.25">
      <c r="D35" s="79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7" spans="4:27" ht="15.75" thickBot="1" x14ac:dyDescent="0.3">
      <c r="D37" s="39" t="s">
        <v>40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spans="4:27" ht="6.75" customHeight="1" thickTop="1" thickBot="1" x14ac:dyDescent="0.3"/>
    <row r="39" spans="4:27" ht="15.75" thickBot="1" x14ac:dyDescent="0.3">
      <c r="D39" s="51"/>
      <c r="E39" s="52" t="s">
        <v>14</v>
      </c>
      <c r="F39" s="52" t="s">
        <v>15</v>
      </c>
      <c r="G39" s="52" t="s">
        <v>16</v>
      </c>
      <c r="H39" s="52" t="s">
        <v>17</v>
      </c>
      <c r="I39" s="52" t="s">
        <v>18</v>
      </c>
      <c r="J39" s="52" t="s">
        <v>19</v>
      </c>
      <c r="K39" s="52" t="s">
        <v>20</v>
      </c>
      <c r="L39" s="52" t="s">
        <v>21</v>
      </c>
      <c r="M39" s="52" t="s">
        <v>22</v>
      </c>
      <c r="N39" s="52" t="s">
        <v>23</v>
      </c>
      <c r="O39" s="52" t="s">
        <v>24</v>
      </c>
      <c r="P39" s="52" t="s">
        <v>25</v>
      </c>
      <c r="Q39" s="52" t="s">
        <v>26</v>
      </c>
      <c r="R39" s="52" t="s">
        <v>27</v>
      </c>
      <c r="S39" s="52" t="s">
        <v>28</v>
      </c>
      <c r="T39" s="52" t="s">
        <v>29</v>
      </c>
      <c r="U39" s="52" t="s">
        <v>47</v>
      </c>
      <c r="V39" s="52" t="s">
        <v>48</v>
      </c>
      <c r="W39" s="52" t="s">
        <v>49</v>
      </c>
      <c r="X39" s="52" t="s">
        <v>50</v>
      </c>
      <c r="Y39" s="52" t="s">
        <v>51</v>
      </c>
      <c r="Z39" s="41"/>
      <c r="AA39" s="41"/>
    </row>
    <row r="40" spans="4:27" x14ac:dyDescent="0.25">
      <c r="D40" s="54" t="s">
        <v>14</v>
      </c>
      <c r="E40" s="42">
        <v>1</v>
      </c>
      <c r="F40" s="43">
        <v>1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1</v>
      </c>
      <c r="O40" s="43">
        <v>0</v>
      </c>
      <c r="P40" s="43">
        <v>1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3">
        <v>1</v>
      </c>
      <c r="X40" s="43">
        <v>0</v>
      </c>
      <c r="Y40" s="44">
        <v>1</v>
      </c>
      <c r="Z40" s="41">
        <f>SUM(E40:Y40)</f>
        <v>6</v>
      </c>
      <c r="AA40" s="41"/>
    </row>
    <row r="41" spans="4:27" x14ac:dyDescent="0.25">
      <c r="D41" s="54" t="s">
        <v>15</v>
      </c>
      <c r="E41" s="45">
        <v>0</v>
      </c>
      <c r="F41" s="46">
        <v>0</v>
      </c>
      <c r="G41" s="46">
        <v>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7">
        <v>0</v>
      </c>
      <c r="Z41" s="41">
        <f t="shared" ref="Z41:Z60" si="0">SUM(E41:Y41)</f>
        <v>1</v>
      </c>
      <c r="AA41" s="41"/>
    </row>
    <row r="42" spans="4:27" x14ac:dyDescent="0.25">
      <c r="D42" s="54" t="s">
        <v>16</v>
      </c>
      <c r="E42" s="45">
        <v>0</v>
      </c>
      <c r="F42" s="46">
        <v>0</v>
      </c>
      <c r="G42" s="46">
        <v>0</v>
      </c>
      <c r="H42" s="46">
        <v>1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7">
        <v>0</v>
      </c>
      <c r="Z42" s="41">
        <f t="shared" si="0"/>
        <v>1</v>
      </c>
      <c r="AA42" s="41"/>
    </row>
    <row r="43" spans="4:27" x14ac:dyDescent="0.25">
      <c r="D43" s="54" t="s">
        <v>17</v>
      </c>
      <c r="E43" s="45">
        <v>0</v>
      </c>
      <c r="F43" s="46">
        <v>0</v>
      </c>
      <c r="G43" s="46">
        <v>0</v>
      </c>
      <c r="H43" s="46">
        <v>0</v>
      </c>
      <c r="I43" s="46">
        <v>1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7">
        <v>0</v>
      </c>
      <c r="Z43" s="41">
        <f t="shared" si="0"/>
        <v>1</v>
      </c>
      <c r="AA43" s="41"/>
    </row>
    <row r="44" spans="4:27" x14ac:dyDescent="0.25">
      <c r="D44" s="54" t="s">
        <v>18</v>
      </c>
      <c r="E44" s="45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1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7">
        <v>0</v>
      </c>
      <c r="Z44" s="41">
        <f t="shared" si="0"/>
        <v>1</v>
      </c>
      <c r="AA44" s="41"/>
    </row>
    <row r="45" spans="4:27" x14ac:dyDescent="0.25">
      <c r="D45" s="54" t="s">
        <v>19</v>
      </c>
      <c r="E45" s="45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1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7">
        <v>0</v>
      </c>
      <c r="Z45" s="41">
        <f t="shared" si="0"/>
        <v>1</v>
      </c>
      <c r="AA45" s="41"/>
    </row>
    <row r="46" spans="4:27" x14ac:dyDescent="0.25">
      <c r="D46" s="54" t="s">
        <v>20</v>
      </c>
      <c r="E46" s="45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7">
        <v>0</v>
      </c>
      <c r="Z46" s="41">
        <f t="shared" si="0"/>
        <v>1</v>
      </c>
      <c r="AA46" s="41"/>
    </row>
    <row r="47" spans="4:27" x14ac:dyDescent="0.25">
      <c r="D47" s="54" t="s">
        <v>21</v>
      </c>
      <c r="E47" s="45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1</v>
      </c>
      <c r="U47" s="46">
        <v>0</v>
      </c>
      <c r="V47" s="46">
        <v>0</v>
      </c>
      <c r="W47" s="46">
        <v>0</v>
      </c>
      <c r="X47" s="46">
        <v>0</v>
      </c>
      <c r="Y47" s="47">
        <v>0</v>
      </c>
      <c r="Z47" s="41">
        <f t="shared" si="0"/>
        <v>1</v>
      </c>
      <c r="AA47" s="41"/>
    </row>
    <row r="48" spans="4:27" x14ac:dyDescent="0.25">
      <c r="D48" s="54" t="s">
        <v>22</v>
      </c>
      <c r="E48" s="45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1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7">
        <v>0</v>
      </c>
      <c r="Z48" s="41">
        <f t="shared" si="0"/>
        <v>1</v>
      </c>
      <c r="AA48" s="41"/>
    </row>
    <row r="49" spans="4:27" x14ac:dyDescent="0.25">
      <c r="D49" s="54" t="s">
        <v>23</v>
      </c>
      <c r="E49" s="45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1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7">
        <v>0</v>
      </c>
      <c r="Z49" s="41">
        <f t="shared" si="0"/>
        <v>1</v>
      </c>
      <c r="AA49" s="41"/>
    </row>
    <row r="50" spans="4:27" x14ac:dyDescent="0.25">
      <c r="D50" s="54" t="s">
        <v>24</v>
      </c>
      <c r="E50" s="45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1</v>
      </c>
      <c r="Y50" s="47">
        <v>0</v>
      </c>
      <c r="Z50" s="41">
        <f t="shared" si="0"/>
        <v>1</v>
      </c>
      <c r="AA50" s="41"/>
    </row>
    <row r="51" spans="4:27" x14ac:dyDescent="0.25">
      <c r="D51" s="54" t="s">
        <v>25</v>
      </c>
      <c r="E51" s="45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1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7">
        <v>0</v>
      </c>
      <c r="Z51" s="41">
        <f t="shared" si="0"/>
        <v>1</v>
      </c>
      <c r="AA51" s="41"/>
    </row>
    <row r="52" spans="4:27" x14ac:dyDescent="0.25">
      <c r="D52" s="54" t="s">
        <v>26</v>
      </c>
      <c r="E52" s="45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1</v>
      </c>
      <c r="W52" s="46">
        <v>0</v>
      </c>
      <c r="X52" s="46">
        <v>0</v>
      </c>
      <c r="Y52" s="47">
        <v>0</v>
      </c>
      <c r="Z52" s="41">
        <f t="shared" si="0"/>
        <v>1</v>
      </c>
      <c r="AA52" s="41"/>
    </row>
    <row r="53" spans="4:27" x14ac:dyDescent="0.25">
      <c r="D53" s="54" t="s">
        <v>27</v>
      </c>
      <c r="E53" s="45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7">
        <v>0</v>
      </c>
      <c r="Z53" s="41">
        <f t="shared" si="0"/>
        <v>1</v>
      </c>
      <c r="AA53" s="41"/>
    </row>
    <row r="54" spans="4:27" x14ac:dyDescent="0.25">
      <c r="D54" s="54" t="s">
        <v>28</v>
      </c>
      <c r="E54" s="45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1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7">
        <v>0</v>
      </c>
      <c r="Z54" s="41">
        <f t="shared" si="0"/>
        <v>1</v>
      </c>
      <c r="AA54" s="41"/>
    </row>
    <row r="55" spans="4:27" x14ac:dyDescent="0.25">
      <c r="D55" s="54" t="s">
        <v>29</v>
      </c>
      <c r="E55" s="45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1</v>
      </c>
      <c r="V55" s="46">
        <v>0</v>
      </c>
      <c r="W55" s="46">
        <v>0</v>
      </c>
      <c r="X55" s="46">
        <v>0</v>
      </c>
      <c r="Y55" s="47">
        <v>0</v>
      </c>
      <c r="Z55" s="41">
        <f t="shared" si="0"/>
        <v>1</v>
      </c>
      <c r="AA55" s="41"/>
    </row>
    <row r="56" spans="4:27" x14ac:dyDescent="0.25">
      <c r="D56" s="54" t="s">
        <v>47</v>
      </c>
      <c r="E56" s="45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1</v>
      </c>
      <c r="V56" s="46">
        <v>0</v>
      </c>
      <c r="W56" s="46">
        <v>0</v>
      </c>
      <c r="X56" s="46">
        <v>0</v>
      </c>
      <c r="Y56" s="47">
        <v>0</v>
      </c>
      <c r="Z56" s="41">
        <f t="shared" si="0"/>
        <v>1</v>
      </c>
      <c r="AA56" s="41"/>
    </row>
    <row r="57" spans="4:27" x14ac:dyDescent="0.25">
      <c r="D57" s="54" t="s">
        <v>48</v>
      </c>
      <c r="E57" s="45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1</v>
      </c>
      <c r="V57" s="46">
        <v>0</v>
      </c>
      <c r="W57" s="46">
        <v>0</v>
      </c>
      <c r="X57" s="46">
        <v>0</v>
      </c>
      <c r="Y57" s="47">
        <v>0</v>
      </c>
      <c r="Z57" s="41">
        <f t="shared" si="0"/>
        <v>1</v>
      </c>
      <c r="AA57" s="41"/>
    </row>
    <row r="58" spans="4:27" x14ac:dyDescent="0.25">
      <c r="D58" s="54" t="s">
        <v>49</v>
      </c>
      <c r="E58" s="45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7">
        <v>1</v>
      </c>
      <c r="Z58" s="41">
        <f t="shared" si="0"/>
        <v>1</v>
      </c>
      <c r="AA58" s="41"/>
    </row>
    <row r="59" spans="4:27" x14ac:dyDescent="0.25">
      <c r="D59" s="54" t="s">
        <v>50</v>
      </c>
      <c r="E59" s="45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1</v>
      </c>
      <c r="X59" s="46">
        <v>0</v>
      </c>
      <c r="Y59" s="47">
        <v>0</v>
      </c>
      <c r="Z59" s="41">
        <f t="shared" si="0"/>
        <v>1</v>
      </c>
      <c r="AA59" s="41"/>
    </row>
    <row r="60" spans="4:27" ht="15.75" thickBot="1" x14ac:dyDescent="0.3">
      <c r="D60" s="54" t="s">
        <v>51</v>
      </c>
      <c r="E60" s="48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49">
        <v>0</v>
      </c>
      <c r="V60" s="49">
        <v>0</v>
      </c>
      <c r="W60" s="49">
        <v>1</v>
      </c>
      <c r="X60" s="49">
        <v>0</v>
      </c>
      <c r="Y60" s="50">
        <v>0</v>
      </c>
      <c r="Z60" s="41">
        <f t="shared" si="0"/>
        <v>1</v>
      </c>
      <c r="AA60" s="41"/>
    </row>
    <row r="61" spans="4:27" x14ac:dyDescent="0.25">
      <c r="D61" s="41"/>
      <c r="E61" s="41">
        <f t="shared" ref="E61:S61" si="1">SUM(E40:E55)</f>
        <v>1</v>
      </c>
      <c r="F61" s="41">
        <f t="shared" si="1"/>
        <v>1</v>
      </c>
      <c r="G61" s="41">
        <f t="shared" si="1"/>
        <v>1</v>
      </c>
      <c r="H61" s="41">
        <f t="shared" si="1"/>
        <v>1</v>
      </c>
      <c r="I61" s="41">
        <f t="shared" si="1"/>
        <v>1</v>
      </c>
      <c r="J61" s="41">
        <f t="shared" si="1"/>
        <v>1</v>
      </c>
      <c r="K61" s="41">
        <f t="shared" si="1"/>
        <v>1</v>
      </c>
      <c r="L61" s="41">
        <f t="shared" si="1"/>
        <v>1</v>
      </c>
      <c r="M61" s="41">
        <f t="shared" si="1"/>
        <v>1</v>
      </c>
      <c r="N61" s="41">
        <f t="shared" si="1"/>
        <v>1</v>
      </c>
      <c r="O61" s="41">
        <f t="shared" si="1"/>
        <v>1</v>
      </c>
      <c r="P61" s="41">
        <f t="shared" si="1"/>
        <v>1</v>
      </c>
      <c r="Q61" s="41">
        <f t="shared" si="1"/>
        <v>1</v>
      </c>
      <c r="R61" s="41">
        <f t="shared" si="1"/>
        <v>1</v>
      </c>
      <c r="S61" s="41">
        <f t="shared" si="1"/>
        <v>1</v>
      </c>
      <c r="T61" s="41">
        <f t="shared" ref="T61" si="2">SUM(T40:T55)</f>
        <v>1</v>
      </c>
      <c r="U61" s="41">
        <f t="shared" ref="U61" si="3">SUM(U40:U55)</f>
        <v>1</v>
      </c>
      <c r="V61" s="41">
        <f t="shared" ref="V61" si="4">SUM(V40:V55)</f>
        <v>1</v>
      </c>
      <c r="W61" s="41">
        <f t="shared" ref="W61" si="5">SUM(W40:W55)</f>
        <v>1</v>
      </c>
      <c r="X61" s="41">
        <f t="shared" ref="X61" si="6">SUM(X40:X55)</f>
        <v>1</v>
      </c>
      <c r="Y61" s="41">
        <f t="shared" ref="Y61" si="7">SUM(Y40:Y55)</f>
        <v>1</v>
      </c>
      <c r="Z61" s="41"/>
      <c r="AA61" s="41"/>
    </row>
    <row r="62" spans="4:27" x14ac:dyDescent="0.25"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</row>
    <row r="63" spans="4:27" ht="15.75" thickBot="1" x14ac:dyDescent="0.3">
      <c r="D63" s="39" t="s">
        <v>41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4:27" ht="6" customHeight="1" thickTop="1" thickBot="1" x14ac:dyDescent="0.3"/>
    <row r="65" spans="4:30" s="41" customFormat="1" ht="60.75" thickBot="1" x14ac:dyDescent="0.3">
      <c r="D65" s="57"/>
      <c r="E65" s="58" t="s">
        <v>14</v>
      </c>
      <c r="F65" s="58" t="s">
        <v>15</v>
      </c>
      <c r="G65" s="58" t="s">
        <v>16</v>
      </c>
      <c r="H65" s="58" t="s">
        <v>17</v>
      </c>
      <c r="I65" s="58" t="s">
        <v>18</v>
      </c>
      <c r="J65" s="58" t="s">
        <v>19</v>
      </c>
      <c r="K65" s="58" t="s">
        <v>20</v>
      </c>
      <c r="L65" s="58" t="s">
        <v>21</v>
      </c>
      <c r="M65" s="58" t="s">
        <v>22</v>
      </c>
      <c r="N65" s="58" t="s">
        <v>23</v>
      </c>
      <c r="O65" s="58" t="s">
        <v>24</v>
      </c>
      <c r="P65" s="58" t="s">
        <v>25</v>
      </c>
      <c r="Q65" s="58" t="s">
        <v>26</v>
      </c>
      <c r="R65" s="58" t="s">
        <v>27</v>
      </c>
      <c r="S65" s="58" t="s">
        <v>28</v>
      </c>
      <c r="T65" s="58" t="s">
        <v>29</v>
      </c>
      <c r="U65" s="58" t="s">
        <v>47</v>
      </c>
      <c r="V65" s="58" t="s">
        <v>48</v>
      </c>
      <c r="W65" s="58" t="s">
        <v>49</v>
      </c>
      <c r="X65" s="58" t="s">
        <v>50</v>
      </c>
      <c r="Y65" s="58" t="s">
        <v>51</v>
      </c>
      <c r="AA65" s="67" t="s">
        <v>46</v>
      </c>
      <c r="AB65" s="68" t="s">
        <v>43</v>
      </c>
      <c r="AC65" s="68" t="s">
        <v>45</v>
      </c>
      <c r="AD65" s="69" t="s">
        <v>3</v>
      </c>
    </row>
    <row r="66" spans="4:30" x14ac:dyDescent="0.25">
      <c r="D66" s="60" t="s">
        <v>14</v>
      </c>
      <c r="E66" s="42">
        <v>0</v>
      </c>
      <c r="F66" s="43">
        <v>406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316</v>
      </c>
      <c r="O66" s="43">
        <v>0</v>
      </c>
      <c r="P66" s="43">
        <v>388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75</v>
      </c>
      <c r="X66" s="43">
        <v>0</v>
      </c>
      <c r="Y66" s="44">
        <v>54</v>
      </c>
      <c r="AA66" s="70">
        <f t="shared" ref="AA66:AA73" si="8">SUM(E66:T66)</f>
        <v>1110</v>
      </c>
      <c r="AB66" s="71">
        <f>E87</f>
        <v>0</v>
      </c>
      <c r="AC66" s="71">
        <f t="shared" ref="AC66:AC73" si="9">AB66-AA66</f>
        <v>-1110</v>
      </c>
      <c r="AD66" s="72"/>
    </row>
    <row r="67" spans="4:30" x14ac:dyDescent="0.25">
      <c r="D67" s="60" t="s">
        <v>15</v>
      </c>
      <c r="E67" s="45">
        <v>0</v>
      </c>
      <c r="F67" s="46">
        <v>0</v>
      </c>
      <c r="G67" s="46">
        <v>339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7">
        <v>0</v>
      </c>
      <c r="AA67" s="28">
        <f t="shared" si="8"/>
        <v>339</v>
      </c>
      <c r="AB67" s="29">
        <f>F87</f>
        <v>406</v>
      </c>
      <c r="AC67" s="29">
        <f>AB67-AA67</f>
        <v>67</v>
      </c>
      <c r="AD67" s="30">
        <f>Z15</f>
        <v>67</v>
      </c>
    </row>
    <row r="68" spans="4:30" x14ac:dyDescent="0.25">
      <c r="D68" s="60" t="s">
        <v>16</v>
      </c>
      <c r="E68" s="45">
        <v>0</v>
      </c>
      <c r="F68" s="46">
        <v>0</v>
      </c>
      <c r="G68" s="46">
        <v>0</v>
      </c>
      <c r="H68" s="46">
        <v>240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7">
        <v>0</v>
      </c>
      <c r="AA68" s="28">
        <f t="shared" si="8"/>
        <v>240</v>
      </c>
      <c r="AB68" s="29">
        <f>G87</f>
        <v>339</v>
      </c>
      <c r="AC68" s="29">
        <f t="shared" si="9"/>
        <v>99</v>
      </c>
      <c r="AD68" s="30">
        <f t="shared" ref="AD68:AD73" si="10">Z16</f>
        <v>99</v>
      </c>
    </row>
    <row r="69" spans="4:30" x14ac:dyDescent="0.25">
      <c r="D69" s="60" t="s">
        <v>17</v>
      </c>
      <c r="E69" s="45">
        <v>0</v>
      </c>
      <c r="F69" s="46">
        <v>0</v>
      </c>
      <c r="G69" s="46">
        <v>0</v>
      </c>
      <c r="H69" s="46">
        <v>0</v>
      </c>
      <c r="I69" s="46">
        <v>197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7">
        <v>0</v>
      </c>
      <c r="AA69" s="28">
        <f t="shared" si="8"/>
        <v>197</v>
      </c>
      <c r="AB69" s="29">
        <f>+H87</f>
        <v>240</v>
      </c>
      <c r="AC69" s="29">
        <f t="shared" si="9"/>
        <v>43</v>
      </c>
      <c r="AD69" s="30">
        <f t="shared" si="10"/>
        <v>43</v>
      </c>
    </row>
    <row r="70" spans="4:30" x14ac:dyDescent="0.25">
      <c r="D70" s="60" t="s">
        <v>18</v>
      </c>
      <c r="E70" s="45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137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7">
        <v>0</v>
      </c>
      <c r="AA70" s="28">
        <f t="shared" si="8"/>
        <v>137</v>
      </c>
      <c r="AB70" s="29">
        <f>+I87</f>
        <v>197</v>
      </c>
      <c r="AC70" s="29">
        <f t="shared" si="9"/>
        <v>60</v>
      </c>
      <c r="AD70" s="30">
        <f t="shared" si="10"/>
        <v>60</v>
      </c>
    </row>
    <row r="71" spans="4:30" x14ac:dyDescent="0.25">
      <c r="D71" s="60" t="s">
        <v>19</v>
      </c>
      <c r="E71" s="45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89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7">
        <v>0</v>
      </c>
      <c r="AA71" s="28">
        <f t="shared" si="8"/>
        <v>89</v>
      </c>
      <c r="AB71" s="29">
        <f>+J87</f>
        <v>136</v>
      </c>
      <c r="AC71" s="29">
        <f t="shared" si="9"/>
        <v>47</v>
      </c>
      <c r="AD71" s="30">
        <f t="shared" si="10"/>
        <v>47</v>
      </c>
    </row>
    <row r="72" spans="4:30" x14ac:dyDescent="0.25">
      <c r="D72" s="60" t="s">
        <v>20</v>
      </c>
      <c r="E72" s="45">
        <v>0</v>
      </c>
      <c r="F72" s="46">
        <v>0</v>
      </c>
      <c r="G72" s="46">
        <v>0</v>
      </c>
      <c r="H72" s="46">
        <v>0</v>
      </c>
      <c r="I72" s="46">
        <v>0</v>
      </c>
      <c r="J72" s="46">
        <v>136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7">
        <v>0</v>
      </c>
      <c r="AA72" s="28">
        <f t="shared" si="8"/>
        <v>136</v>
      </c>
      <c r="AB72" s="29">
        <f>+K87</f>
        <v>208</v>
      </c>
      <c r="AC72" s="29">
        <f t="shared" si="9"/>
        <v>72</v>
      </c>
      <c r="AD72" s="30">
        <f t="shared" si="10"/>
        <v>72</v>
      </c>
    </row>
    <row r="73" spans="4:30" x14ac:dyDescent="0.25">
      <c r="D73" s="60" t="s">
        <v>21</v>
      </c>
      <c r="E73" s="45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59</v>
      </c>
      <c r="U73" s="46">
        <v>0</v>
      </c>
      <c r="V73" s="46">
        <v>0</v>
      </c>
      <c r="W73" s="46">
        <v>0</v>
      </c>
      <c r="X73" s="46">
        <v>0</v>
      </c>
      <c r="Y73" s="47">
        <v>0</v>
      </c>
      <c r="AA73" s="28">
        <f t="shared" si="8"/>
        <v>59</v>
      </c>
      <c r="AB73" s="29">
        <f>+L87</f>
        <v>147</v>
      </c>
      <c r="AC73" s="29">
        <f t="shared" si="9"/>
        <v>88</v>
      </c>
      <c r="AD73" s="30">
        <f t="shared" si="10"/>
        <v>88</v>
      </c>
    </row>
    <row r="74" spans="4:30" x14ac:dyDescent="0.25">
      <c r="D74" s="60" t="s">
        <v>22</v>
      </c>
      <c r="E74" s="45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147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46">
        <v>0</v>
      </c>
      <c r="V74" s="46">
        <v>0</v>
      </c>
      <c r="W74" s="46">
        <v>0</v>
      </c>
      <c r="X74" s="46">
        <v>0</v>
      </c>
      <c r="Y74" s="47">
        <v>0</v>
      </c>
      <c r="AA74" s="28">
        <f t="shared" ref="AA74:AA86" si="11">SUM(E74:T74)</f>
        <v>147</v>
      </c>
      <c r="AB74" s="29">
        <f>+M87</f>
        <v>240</v>
      </c>
      <c r="AC74" s="29">
        <f t="shared" ref="AC74:AC86" si="12">AB74-AA74</f>
        <v>93</v>
      </c>
      <c r="AD74" s="30">
        <f t="shared" ref="AD74:AD86" si="13">Z22</f>
        <v>93</v>
      </c>
    </row>
    <row r="75" spans="4:30" x14ac:dyDescent="0.25">
      <c r="D75" s="60" t="s">
        <v>23</v>
      </c>
      <c r="E75" s="45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240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7">
        <v>0</v>
      </c>
      <c r="AA75" s="28">
        <f t="shared" si="11"/>
        <v>240</v>
      </c>
      <c r="AB75" s="29">
        <f>+N87</f>
        <v>316</v>
      </c>
      <c r="AC75" s="29">
        <f t="shared" si="12"/>
        <v>76</v>
      </c>
      <c r="AD75" s="30">
        <f t="shared" si="13"/>
        <v>76</v>
      </c>
    </row>
    <row r="76" spans="4:30" x14ac:dyDescent="0.25">
      <c r="D76" s="60" t="s">
        <v>24</v>
      </c>
      <c r="E76" s="45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93</v>
      </c>
      <c r="Y76" s="47">
        <v>0</v>
      </c>
      <c r="AA76" s="28">
        <f t="shared" si="11"/>
        <v>0</v>
      </c>
      <c r="AB76" s="29">
        <f>+O87</f>
        <v>55</v>
      </c>
      <c r="AC76" s="29">
        <f t="shared" si="12"/>
        <v>55</v>
      </c>
      <c r="AD76" s="30">
        <f t="shared" si="13"/>
        <v>55</v>
      </c>
    </row>
    <row r="77" spans="4:30" x14ac:dyDescent="0.25">
      <c r="D77" s="60" t="s">
        <v>25</v>
      </c>
      <c r="E77" s="45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292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7">
        <v>0</v>
      </c>
      <c r="AA77" s="28">
        <f t="shared" si="11"/>
        <v>292</v>
      </c>
      <c r="AB77" s="29">
        <f>+P87</f>
        <v>388</v>
      </c>
      <c r="AC77" s="29">
        <f t="shared" si="12"/>
        <v>96</v>
      </c>
      <c r="AD77" s="30">
        <f t="shared" si="13"/>
        <v>96</v>
      </c>
    </row>
    <row r="78" spans="4:30" x14ac:dyDescent="0.25">
      <c r="D78" s="60" t="s">
        <v>26</v>
      </c>
      <c r="E78" s="45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46">
        <v>0</v>
      </c>
      <c r="V78" s="46">
        <v>67</v>
      </c>
      <c r="W78" s="46">
        <v>0</v>
      </c>
      <c r="X78" s="46">
        <v>0</v>
      </c>
      <c r="Y78" s="47">
        <v>0</v>
      </c>
      <c r="AA78" s="28">
        <f t="shared" si="11"/>
        <v>0</v>
      </c>
      <c r="AB78" s="29">
        <f>+Q87</f>
        <v>89</v>
      </c>
      <c r="AC78" s="29">
        <f>AB78-AA78</f>
        <v>89</v>
      </c>
      <c r="AD78" s="30">
        <f t="shared" si="13"/>
        <v>89</v>
      </c>
    </row>
    <row r="79" spans="4:30" x14ac:dyDescent="0.25">
      <c r="D79" s="60" t="s">
        <v>27</v>
      </c>
      <c r="E79" s="45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208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46">
        <v>0</v>
      </c>
      <c r="V79" s="46">
        <v>0</v>
      </c>
      <c r="W79" s="46">
        <v>0</v>
      </c>
      <c r="X79" s="46">
        <v>0</v>
      </c>
      <c r="Y79" s="47">
        <v>0</v>
      </c>
      <c r="AA79" s="28">
        <f t="shared" si="11"/>
        <v>208</v>
      </c>
      <c r="AB79" s="29">
        <f>+R87</f>
        <v>292</v>
      </c>
      <c r="AC79" s="29">
        <f>AB79-AA79</f>
        <v>84</v>
      </c>
      <c r="AD79" s="30">
        <f t="shared" si="13"/>
        <v>84</v>
      </c>
    </row>
    <row r="80" spans="4:30" x14ac:dyDescent="0.25">
      <c r="D80" s="60" t="s">
        <v>28</v>
      </c>
      <c r="E80" s="45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55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46">
        <v>0</v>
      </c>
      <c r="V80" s="46">
        <v>0</v>
      </c>
      <c r="W80" s="46">
        <v>0</v>
      </c>
      <c r="X80" s="46">
        <v>0</v>
      </c>
      <c r="Y80" s="47">
        <v>0</v>
      </c>
      <c r="AA80" s="28">
        <f t="shared" si="11"/>
        <v>55</v>
      </c>
      <c r="AB80" s="29">
        <f>+S87</f>
        <v>137</v>
      </c>
      <c r="AC80" s="29">
        <f t="shared" si="12"/>
        <v>82</v>
      </c>
      <c r="AD80" s="30">
        <f t="shared" si="13"/>
        <v>82</v>
      </c>
    </row>
    <row r="81" spans="4:30" x14ac:dyDescent="0.25">
      <c r="D81" s="60" t="s">
        <v>29</v>
      </c>
      <c r="E81" s="45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85</v>
      </c>
      <c r="V81" s="46">
        <v>0</v>
      </c>
      <c r="W81" s="46">
        <v>0</v>
      </c>
      <c r="X81" s="46">
        <v>0</v>
      </c>
      <c r="Y81" s="47">
        <v>0</v>
      </c>
      <c r="AA81" s="28">
        <f t="shared" si="11"/>
        <v>0</v>
      </c>
      <c r="AB81" s="29">
        <f>+T87</f>
        <v>59</v>
      </c>
      <c r="AC81" s="29">
        <f t="shared" si="12"/>
        <v>59</v>
      </c>
      <c r="AD81" s="30">
        <f t="shared" si="13"/>
        <v>59</v>
      </c>
    </row>
    <row r="82" spans="4:30" x14ac:dyDescent="0.25">
      <c r="D82" s="60" t="s">
        <v>47</v>
      </c>
      <c r="E82" s="45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46">
        <v>0</v>
      </c>
      <c r="V82" s="46">
        <v>0</v>
      </c>
      <c r="W82" s="46">
        <v>0</v>
      </c>
      <c r="X82" s="46">
        <v>0</v>
      </c>
      <c r="Y82" s="47">
        <v>0</v>
      </c>
      <c r="AA82" s="28">
        <f t="shared" si="11"/>
        <v>0</v>
      </c>
      <c r="AB82" s="29">
        <f>+U87</f>
        <v>85</v>
      </c>
      <c r="AC82" s="29">
        <f t="shared" si="12"/>
        <v>85</v>
      </c>
      <c r="AD82" s="30">
        <f t="shared" si="13"/>
        <v>85</v>
      </c>
    </row>
    <row r="83" spans="4:30" x14ac:dyDescent="0.25">
      <c r="D83" s="60" t="s">
        <v>48</v>
      </c>
      <c r="E83" s="45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46">
        <v>0</v>
      </c>
      <c r="V83" s="46">
        <v>0</v>
      </c>
      <c r="W83" s="46">
        <v>0</v>
      </c>
      <c r="X83" s="46">
        <v>0</v>
      </c>
      <c r="Y83" s="47">
        <v>0</v>
      </c>
      <c r="AA83" s="28">
        <f t="shared" si="11"/>
        <v>0</v>
      </c>
      <c r="AB83" s="29">
        <f>+V87</f>
        <v>67</v>
      </c>
      <c r="AC83" s="29">
        <f t="shared" si="12"/>
        <v>67</v>
      </c>
      <c r="AD83" s="30">
        <f t="shared" si="13"/>
        <v>67</v>
      </c>
    </row>
    <row r="84" spans="4:30" x14ac:dyDescent="0.25">
      <c r="D84" s="60" t="s">
        <v>49</v>
      </c>
      <c r="E84" s="45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0</v>
      </c>
      <c r="U84" s="46">
        <v>0</v>
      </c>
      <c r="V84" s="46">
        <v>0</v>
      </c>
      <c r="W84" s="46">
        <v>0</v>
      </c>
      <c r="X84" s="46">
        <v>0</v>
      </c>
      <c r="Y84" s="47">
        <v>0</v>
      </c>
      <c r="AA84" s="28">
        <f t="shared" si="11"/>
        <v>0</v>
      </c>
      <c r="AB84" s="29">
        <f>+W87</f>
        <v>75</v>
      </c>
      <c r="AC84" s="29">
        <f t="shared" si="12"/>
        <v>75</v>
      </c>
      <c r="AD84" s="30">
        <f t="shared" si="13"/>
        <v>75</v>
      </c>
    </row>
    <row r="85" spans="4:30" x14ac:dyDescent="0.25">
      <c r="D85" s="60" t="s">
        <v>50</v>
      </c>
      <c r="E85" s="45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46">
        <v>0</v>
      </c>
      <c r="V85" s="46">
        <v>0</v>
      </c>
      <c r="W85" s="46">
        <v>0</v>
      </c>
      <c r="X85" s="46">
        <v>0</v>
      </c>
      <c r="Y85" s="47">
        <v>0</v>
      </c>
      <c r="AA85" s="28">
        <f t="shared" si="11"/>
        <v>0</v>
      </c>
      <c r="AB85" s="29">
        <f>+X87</f>
        <v>93</v>
      </c>
      <c r="AC85" s="29">
        <f t="shared" si="12"/>
        <v>93</v>
      </c>
      <c r="AD85" s="30">
        <f t="shared" si="13"/>
        <v>93</v>
      </c>
    </row>
    <row r="86" spans="4:30" ht="15.75" thickBot="1" x14ac:dyDescent="0.3">
      <c r="D86" s="60" t="s">
        <v>51</v>
      </c>
      <c r="E86" s="48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50">
        <v>0</v>
      </c>
      <c r="AA86" s="28">
        <f t="shared" si="11"/>
        <v>0</v>
      </c>
      <c r="AB86" s="29">
        <f>+Y87</f>
        <v>54</v>
      </c>
      <c r="AC86" s="29">
        <f t="shared" si="12"/>
        <v>54</v>
      </c>
      <c r="AD86" s="30">
        <f t="shared" si="13"/>
        <v>54</v>
      </c>
    </row>
    <row r="87" spans="4:30" ht="30" x14ac:dyDescent="0.25">
      <c r="D87" s="2" t="s">
        <v>44</v>
      </c>
      <c r="E87">
        <f t="shared" ref="E87:T87" si="14">SUM(E66:E81)</f>
        <v>0</v>
      </c>
      <c r="F87">
        <f t="shared" si="14"/>
        <v>406</v>
      </c>
      <c r="G87">
        <f t="shared" si="14"/>
        <v>339</v>
      </c>
      <c r="H87">
        <f t="shared" si="14"/>
        <v>240</v>
      </c>
      <c r="I87">
        <f t="shared" si="14"/>
        <v>197</v>
      </c>
      <c r="J87">
        <f t="shared" si="14"/>
        <v>136</v>
      </c>
      <c r="K87">
        <f t="shared" si="14"/>
        <v>208</v>
      </c>
      <c r="L87">
        <f t="shared" si="14"/>
        <v>147</v>
      </c>
      <c r="M87">
        <f t="shared" si="14"/>
        <v>240</v>
      </c>
      <c r="N87">
        <f t="shared" si="14"/>
        <v>316</v>
      </c>
      <c r="O87">
        <f t="shared" si="14"/>
        <v>55</v>
      </c>
      <c r="P87">
        <f t="shared" si="14"/>
        <v>388</v>
      </c>
      <c r="Q87">
        <f t="shared" si="14"/>
        <v>89</v>
      </c>
      <c r="R87">
        <f t="shared" si="14"/>
        <v>292</v>
      </c>
      <c r="S87">
        <f t="shared" si="14"/>
        <v>137</v>
      </c>
      <c r="T87">
        <f t="shared" si="14"/>
        <v>59</v>
      </c>
      <c r="U87">
        <f t="shared" ref="U87" si="15">SUM(U66:U81)</f>
        <v>85</v>
      </c>
      <c r="V87">
        <f t="shared" ref="V87" si="16">SUM(V66:V81)</f>
        <v>67</v>
      </c>
      <c r="W87">
        <f t="shared" ref="W87" si="17">SUM(W66:W81)</f>
        <v>75</v>
      </c>
      <c r="X87">
        <f t="shared" ref="X87" si="18">SUM(X66:X81)</f>
        <v>93</v>
      </c>
      <c r="Y87">
        <f t="shared" ref="Y87" si="19">SUM(Y66:Y81)</f>
        <v>54</v>
      </c>
    </row>
    <row r="91" spans="4:30" ht="15.75" thickBot="1" x14ac:dyDescent="0.3">
      <c r="D91" s="39" t="s">
        <v>42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56"/>
      <c r="V91" s="56"/>
      <c r="W91" s="56"/>
      <c r="X91" s="56"/>
      <c r="Y91" s="56"/>
    </row>
    <row r="92" spans="4:30" ht="6" customHeight="1" thickTop="1" thickBot="1" x14ac:dyDescent="0.3"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</row>
    <row r="93" spans="4:30" ht="15.75" thickBot="1" x14ac:dyDescent="0.3">
      <c r="D93" s="76"/>
      <c r="E93" s="77" t="s">
        <v>14</v>
      </c>
      <c r="F93" s="77" t="s">
        <v>15</v>
      </c>
      <c r="G93" s="77" t="s">
        <v>16</v>
      </c>
      <c r="H93" s="77" t="s">
        <v>17</v>
      </c>
      <c r="I93" s="77" t="s">
        <v>18</v>
      </c>
      <c r="J93" s="77" t="s">
        <v>19</v>
      </c>
      <c r="K93" s="77" t="s">
        <v>20</v>
      </c>
      <c r="L93" s="77" t="s">
        <v>21</v>
      </c>
      <c r="M93" s="77" t="s">
        <v>22</v>
      </c>
      <c r="N93" s="77" t="s">
        <v>23</v>
      </c>
      <c r="O93" s="77" t="s">
        <v>24</v>
      </c>
      <c r="P93" s="77" t="s">
        <v>25</v>
      </c>
      <c r="Q93" s="77" t="s">
        <v>26</v>
      </c>
      <c r="R93" s="77" t="s">
        <v>27</v>
      </c>
      <c r="S93" s="77" t="s">
        <v>28</v>
      </c>
      <c r="T93" s="77" t="s">
        <v>29</v>
      </c>
      <c r="U93" s="77" t="s">
        <v>47</v>
      </c>
      <c r="V93" s="77" t="s">
        <v>48</v>
      </c>
      <c r="W93" s="77" t="s">
        <v>49</v>
      </c>
      <c r="X93" s="77" t="s">
        <v>50</v>
      </c>
      <c r="Y93" s="78" t="s">
        <v>51</v>
      </c>
    </row>
    <row r="94" spans="4:30" x14ac:dyDescent="0.25">
      <c r="D94" s="75" t="s">
        <v>14</v>
      </c>
      <c r="E94" s="13">
        <f t="shared" ref="E94:T94" si="20">E66-$E$6*E40</f>
        <v>-550</v>
      </c>
      <c r="F94" s="14">
        <f t="shared" si="20"/>
        <v>-144</v>
      </c>
      <c r="G94" s="14">
        <f t="shared" si="20"/>
        <v>0</v>
      </c>
      <c r="H94" s="14">
        <f t="shared" si="20"/>
        <v>0</v>
      </c>
      <c r="I94" s="14">
        <f t="shared" si="20"/>
        <v>0</v>
      </c>
      <c r="J94" s="14">
        <f t="shared" si="20"/>
        <v>0</v>
      </c>
      <c r="K94" s="14">
        <f t="shared" si="20"/>
        <v>0</v>
      </c>
      <c r="L94" s="14">
        <f t="shared" si="20"/>
        <v>0</v>
      </c>
      <c r="M94" s="14">
        <f t="shared" si="20"/>
        <v>0</v>
      </c>
      <c r="N94" s="14">
        <f t="shared" si="20"/>
        <v>-234</v>
      </c>
      <c r="O94" s="14">
        <f t="shared" si="20"/>
        <v>0</v>
      </c>
      <c r="P94" s="14">
        <f t="shared" si="20"/>
        <v>-162</v>
      </c>
      <c r="Q94" s="14">
        <f t="shared" si="20"/>
        <v>0</v>
      </c>
      <c r="R94" s="14">
        <f t="shared" si="20"/>
        <v>0</v>
      </c>
      <c r="S94" s="14">
        <f t="shared" si="20"/>
        <v>0</v>
      </c>
      <c r="T94" s="14">
        <f t="shared" si="20"/>
        <v>0</v>
      </c>
      <c r="U94" s="14">
        <f t="shared" ref="U94:Y94" si="21">U66-$E$6*U40</f>
        <v>0</v>
      </c>
      <c r="V94" s="14">
        <f t="shared" si="21"/>
        <v>0</v>
      </c>
      <c r="W94" s="14">
        <f t="shared" si="21"/>
        <v>-475</v>
      </c>
      <c r="X94" s="14">
        <f t="shared" si="21"/>
        <v>0</v>
      </c>
      <c r="Y94" s="15">
        <f t="shared" si="21"/>
        <v>-496</v>
      </c>
    </row>
    <row r="95" spans="4:30" x14ac:dyDescent="0.25">
      <c r="D95" s="65" t="s">
        <v>15</v>
      </c>
      <c r="E95" s="7">
        <f t="shared" ref="E95:T95" si="22">E67-$E$6*E41</f>
        <v>0</v>
      </c>
      <c r="F95" s="3">
        <f t="shared" si="22"/>
        <v>0</v>
      </c>
      <c r="G95" s="3">
        <f t="shared" si="22"/>
        <v>-211</v>
      </c>
      <c r="H95" s="3">
        <f t="shared" si="22"/>
        <v>0</v>
      </c>
      <c r="I95" s="3">
        <f t="shared" si="22"/>
        <v>0</v>
      </c>
      <c r="J95" s="3">
        <f t="shared" si="22"/>
        <v>0</v>
      </c>
      <c r="K95" s="3">
        <f t="shared" si="22"/>
        <v>0</v>
      </c>
      <c r="L95" s="3">
        <f t="shared" si="22"/>
        <v>0</v>
      </c>
      <c r="M95" s="3">
        <f t="shared" si="22"/>
        <v>0</v>
      </c>
      <c r="N95" s="3">
        <f t="shared" si="22"/>
        <v>0</v>
      </c>
      <c r="O95" s="3">
        <f t="shared" si="22"/>
        <v>0</v>
      </c>
      <c r="P95" s="3">
        <f t="shared" si="22"/>
        <v>0</v>
      </c>
      <c r="Q95" s="3">
        <f t="shared" si="22"/>
        <v>0</v>
      </c>
      <c r="R95" s="3">
        <f t="shared" si="22"/>
        <v>0</v>
      </c>
      <c r="S95" s="3">
        <f t="shared" si="22"/>
        <v>0</v>
      </c>
      <c r="T95" s="3">
        <f t="shared" si="22"/>
        <v>0</v>
      </c>
      <c r="U95" s="3">
        <f t="shared" ref="U95:Y95" si="23">U67-$E$6*U41</f>
        <v>0</v>
      </c>
      <c r="V95" s="3">
        <f t="shared" si="23"/>
        <v>0</v>
      </c>
      <c r="W95" s="3">
        <f t="shared" si="23"/>
        <v>0</v>
      </c>
      <c r="X95" s="3">
        <f t="shared" si="23"/>
        <v>0</v>
      </c>
      <c r="Y95" s="8">
        <f t="shared" si="23"/>
        <v>0</v>
      </c>
    </row>
    <row r="96" spans="4:30" x14ac:dyDescent="0.25">
      <c r="D96" s="65" t="s">
        <v>16</v>
      </c>
      <c r="E96" s="7">
        <f t="shared" ref="E96:T96" si="24">E68-$E$6*E42</f>
        <v>0</v>
      </c>
      <c r="F96" s="3">
        <f t="shared" si="24"/>
        <v>0</v>
      </c>
      <c r="G96" s="3">
        <f t="shared" si="24"/>
        <v>0</v>
      </c>
      <c r="H96" s="3">
        <f t="shared" si="24"/>
        <v>-310</v>
      </c>
      <c r="I96" s="3">
        <f t="shared" si="24"/>
        <v>0</v>
      </c>
      <c r="J96" s="3">
        <f t="shared" si="24"/>
        <v>0</v>
      </c>
      <c r="K96" s="3">
        <f t="shared" si="24"/>
        <v>0</v>
      </c>
      <c r="L96" s="3">
        <f t="shared" si="24"/>
        <v>0</v>
      </c>
      <c r="M96" s="3">
        <f t="shared" si="24"/>
        <v>0</v>
      </c>
      <c r="N96" s="3">
        <f t="shared" si="24"/>
        <v>0</v>
      </c>
      <c r="O96" s="3">
        <f t="shared" si="24"/>
        <v>0</v>
      </c>
      <c r="P96" s="3">
        <f t="shared" si="24"/>
        <v>0</v>
      </c>
      <c r="Q96" s="3">
        <f t="shared" si="24"/>
        <v>0</v>
      </c>
      <c r="R96" s="3">
        <f t="shared" si="24"/>
        <v>0</v>
      </c>
      <c r="S96" s="3">
        <f t="shared" si="24"/>
        <v>0</v>
      </c>
      <c r="T96" s="3">
        <f t="shared" si="24"/>
        <v>0</v>
      </c>
      <c r="U96" s="3">
        <f t="shared" ref="U96:Y96" si="25">U68-$E$6*U42</f>
        <v>0</v>
      </c>
      <c r="V96" s="3">
        <f t="shared" si="25"/>
        <v>0</v>
      </c>
      <c r="W96" s="3">
        <f t="shared" si="25"/>
        <v>0</v>
      </c>
      <c r="X96" s="3">
        <f t="shared" si="25"/>
        <v>0</v>
      </c>
      <c r="Y96" s="8">
        <f t="shared" si="25"/>
        <v>0</v>
      </c>
    </row>
    <row r="97" spans="4:25" x14ac:dyDescent="0.25">
      <c r="D97" s="65" t="s">
        <v>17</v>
      </c>
      <c r="E97" s="7">
        <f t="shared" ref="E97:T97" si="26">E69-$E$6*E43</f>
        <v>0</v>
      </c>
      <c r="F97" s="3">
        <f t="shared" si="26"/>
        <v>0</v>
      </c>
      <c r="G97" s="3">
        <f t="shared" si="26"/>
        <v>0</v>
      </c>
      <c r="H97" s="3">
        <f t="shared" si="26"/>
        <v>0</v>
      </c>
      <c r="I97" s="3">
        <f t="shared" si="26"/>
        <v>-353</v>
      </c>
      <c r="J97" s="3">
        <f t="shared" si="26"/>
        <v>0</v>
      </c>
      <c r="K97" s="3">
        <f t="shared" si="26"/>
        <v>0</v>
      </c>
      <c r="L97" s="3">
        <f t="shared" si="26"/>
        <v>0</v>
      </c>
      <c r="M97" s="3">
        <f t="shared" si="26"/>
        <v>0</v>
      </c>
      <c r="N97" s="3">
        <f t="shared" si="26"/>
        <v>0</v>
      </c>
      <c r="O97" s="3">
        <f t="shared" si="26"/>
        <v>0</v>
      </c>
      <c r="P97" s="3">
        <f t="shared" si="26"/>
        <v>0</v>
      </c>
      <c r="Q97" s="3">
        <f t="shared" si="26"/>
        <v>0</v>
      </c>
      <c r="R97" s="3">
        <f t="shared" si="26"/>
        <v>0</v>
      </c>
      <c r="S97" s="3">
        <f t="shared" si="26"/>
        <v>0</v>
      </c>
      <c r="T97" s="3">
        <f t="shared" si="26"/>
        <v>0</v>
      </c>
      <c r="U97" s="3">
        <f t="shared" ref="U97:Y97" si="27">U69-$E$6*U43</f>
        <v>0</v>
      </c>
      <c r="V97" s="3">
        <f t="shared" si="27"/>
        <v>0</v>
      </c>
      <c r="W97" s="3">
        <f t="shared" si="27"/>
        <v>0</v>
      </c>
      <c r="X97" s="3">
        <f t="shared" si="27"/>
        <v>0</v>
      </c>
      <c r="Y97" s="8">
        <f t="shared" si="27"/>
        <v>0</v>
      </c>
    </row>
    <row r="98" spans="4:25" x14ac:dyDescent="0.25">
      <c r="D98" s="65" t="s">
        <v>18</v>
      </c>
      <c r="E98" s="7">
        <f t="shared" ref="E98:T98" si="28">E70-$E$6*E44</f>
        <v>0</v>
      </c>
      <c r="F98" s="3">
        <f t="shared" si="28"/>
        <v>0</v>
      </c>
      <c r="G98" s="3">
        <f t="shared" si="28"/>
        <v>0</v>
      </c>
      <c r="H98" s="3">
        <f t="shared" si="28"/>
        <v>0</v>
      </c>
      <c r="I98" s="3">
        <f t="shared" si="28"/>
        <v>0</v>
      </c>
      <c r="J98" s="3">
        <f t="shared" si="28"/>
        <v>0</v>
      </c>
      <c r="K98" s="3">
        <f t="shared" si="28"/>
        <v>0</v>
      </c>
      <c r="L98" s="3">
        <f t="shared" si="28"/>
        <v>0</v>
      </c>
      <c r="M98" s="3">
        <f t="shared" si="28"/>
        <v>0</v>
      </c>
      <c r="N98" s="3">
        <f t="shared" si="28"/>
        <v>0</v>
      </c>
      <c r="O98" s="3">
        <f t="shared" si="28"/>
        <v>0</v>
      </c>
      <c r="P98" s="3">
        <f t="shared" si="28"/>
        <v>0</v>
      </c>
      <c r="Q98" s="3">
        <f t="shared" si="28"/>
        <v>0</v>
      </c>
      <c r="R98" s="3">
        <f t="shared" si="28"/>
        <v>0</v>
      </c>
      <c r="S98" s="3">
        <f t="shared" si="28"/>
        <v>-413</v>
      </c>
      <c r="T98" s="3">
        <f t="shared" si="28"/>
        <v>0</v>
      </c>
      <c r="U98" s="3">
        <f t="shared" ref="U98:Y98" si="29">U70-$E$6*U44</f>
        <v>0</v>
      </c>
      <c r="V98" s="3">
        <f t="shared" si="29"/>
        <v>0</v>
      </c>
      <c r="W98" s="3">
        <f t="shared" si="29"/>
        <v>0</v>
      </c>
      <c r="X98" s="3">
        <f t="shared" si="29"/>
        <v>0</v>
      </c>
      <c r="Y98" s="8">
        <f t="shared" si="29"/>
        <v>0</v>
      </c>
    </row>
    <row r="99" spans="4:25" x14ac:dyDescent="0.25">
      <c r="D99" s="65" t="s">
        <v>19</v>
      </c>
      <c r="E99" s="7">
        <f t="shared" ref="E99:T99" si="30">E71-$E$6*E45</f>
        <v>0</v>
      </c>
      <c r="F99" s="3">
        <f t="shared" si="30"/>
        <v>0</v>
      </c>
      <c r="G99" s="3">
        <f t="shared" si="30"/>
        <v>0</v>
      </c>
      <c r="H99" s="3">
        <f t="shared" si="30"/>
        <v>0</v>
      </c>
      <c r="I99" s="3">
        <f t="shared" si="30"/>
        <v>0</v>
      </c>
      <c r="J99" s="3">
        <f t="shared" si="30"/>
        <v>0</v>
      </c>
      <c r="K99" s="3">
        <f t="shared" si="30"/>
        <v>0</v>
      </c>
      <c r="L99" s="3">
        <f t="shared" si="30"/>
        <v>0</v>
      </c>
      <c r="M99" s="3">
        <f t="shared" si="30"/>
        <v>0</v>
      </c>
      <c r="N99" s="3">
        <f t="shared" si="30"/>
        <v>0</v>
      </c>
      <c r="O99" s="3">
        <f t="shared" si="30"/>
        <v>0</v>
      </c>
      <c r="P99" s="3">
        <f t="shared" si="30"/>
        <v>0</v>
      </c>
      <c r="Q99" s="3">
        <f t="shared" si="30"/>
        <v>-461</v>
      </c>
      <c r="R99" s="3">
        <f t="shared" si="30"/>
        <v>0</v>
      </c>
      <c r="S99" s="3">
        <f t="shared" si="30"/>
        <v>0</v>
      </c>
      <c r="T99" s="3">
        <f t="shared" si="30"/>
        <v>0</v>
      </c>
      <c r="U99" s="3">
        <f t="shared" ref="U99:Y99" si="31">U71-$E$6*U45</f>
        <v>0</v>
      </c>
      <c r="V99" s="3">
        <f t="shared" si="31"/>
        <v>0</v>
      </c>
      <c r="W99" s="3">
        <f t="shared" si="31"/>
        <v>0</v>
      </c>
      <c r="X99" s="3">
        <f t="shared" si="31"/>
        <v>0</v>
      </c>
      <c r="Y99" s="8">
        <f t="shared" si="31"/>
        <v>0</v>
      </c>
    </row>
    <row r="100" spans="4:25" x14ac:dyDescent="0.25">
      <c r="D100" s="65" t="s">
        <v>20</v>
      </c>
      <c r="E100" s="7">
        <f t="shared" ref="E100:T100" si="32">E72-$E$6*E46</f>
        <v>0</v>
      </c>
      <c r="F100" s="3">
        <f t="shared" si="32"/>
        <v>0</v>
      </c>
      <c r="G100" s="3">
        <f t="shared" si="32"/>
        <v>0</v>
      </c>
      <c r="H100" s="3">
        <f t="shared" si="32"/>
        <v>0</v>
      </c>
      <c r="I100" s="3">
        <f t="shared" si="32"/>
        <v>0</v>
      </c>
      <c r="J100" s="3">
        <f t="shared" si="32"/>
        <v>-414</v>
      </c>
      <c r="K100" s="3">
        <f t="shared" si="32"/>
        <v>0</v>
      </c>
      <c r="L100" s="3">
        <f t="shared" si="32"/>
        <v>0</v>
      </c>
      <c r="M100" s="3">
        <f t="shared" si="32"/>
        <v>0</v>
      </c>
      <c r="N100" s="3">
        <f t="shared" si="32"/>
        <v>0</v>
      </c>
      <c r="O100" s="3">
        <f t="shared" si="32"/>
        <v>0</v>
      </c>
      <c r="P100" s="3">
        <f t="shared" si="32"/>
        <v>0</v>
      </c>
      <c r="Q100" s="3">
        <f t="shared" si="32"/>
        <v>0</v>
      </c>
      <c r="R100" s="3">
        <f t="shared" si="32"/>
        <v>0</v>
      </c>
      <c r="S100" s="3">
        <f t="shared" si="32"/>
        <v>0</v>
      </c>
      <c r="T100" s="3">
        <f t="shared" si="32"/>
        <v>0</v>
      </c>
      <c r="U100" s="3">
        <f t="shared" ref="U100:Y100" si="33">U72-$E$6*U46</f>
        <v>0</v>
      </c>
      <c r="V100" s="3">
        <f t="shared" si="33"/>
        <v>0</v>
      </c>
      <c r="W100" s="3">
        <f t="shared" si="33"/>
        <v>0</v>
      </c>
      <c r="X100" s="3">
        <f t="shared" si="33"/>
        <v>0</v>
      </c>
      <c r="Y100" s="8">
        <f t="shared" si="33"/>
        <v>0</v>
      </c>
    </row>
    <row r="101" spans="4:25" x14ac:dyDescent="0.25">
      <c r="D101" s="65" t="s">
        <v>21</v>
      </c>
      <c r="E101" s="7">
        <f t="shared" ref="E101:T101" si="34">E73-$E$6*E47</f>
        <v>0</v>
      </c>
      <c r="F101" s="3">
        <f t="shared" si="34"/>
        <v>0</v>
      </c>
      <c r="G101" s="3">
        <f t="shared" si="34"/>
        <v>0</v>
      </c>
      <c r="H101" s="3">
        <f t="shared" si="34"/>
        <v>0</v>
      </c>
      <c r="I101" s="3">
        <f t="shared" si="34"/>
        <v>0</v>
      </c>
      <c r="J101" s="3">
        <f t="shared" si="34"/>
        <v>0</v>
      </c>
      <c r="K101" s="3">
        <f t="shared" si="34"/>
        <v>0</v>
      </c>
      <c r="L101" s="3">
        <f t="shared" si="34"/>
        <v>0</v>
      </c>
      <c r="M101" s="3">
        <f t="shared" si="34"/>
        <v>0</v>
      </c>
      <c r="N101" s="3">
        <f t="shared" si="34"/>
        <v>0</v>
      </c>
      <c r="O101" s="3">
        <f t="shared" si="34"/>
        <v>0</v>
      </c>
      <c r="P101" s="3">
        <f t="shared" si="34"/>
        <v>0</v>
      </c>
      <c r="Q101" s="3">
        <f t="shared" si="34"/>
        <v>0</v>
      </c>
      <c r="R101" s="3">
        <f t="shared" si="34"/>
        <v>0</v>
      </c>
      <c r="S101" s="3">
        <f t="shared" si="34"/>
        <v>0</v>
      </c>
      <c r="T101" s="3">
        <f t="shared" si="34"/>
        <v>-491</v>
      </c>
      <c r="U101" s="3">
        <f t="shared" ref="U101:Y101" si="35">U73-$E$6*U47</f>
        <v>0</v>
      </c>
      <c r="V101" s="3">
        <f t="shared" si="35"/>
        <v>0</v>
      </c>
      <c r="W101" s="3">
        <f t="shared" si="35"/>
        <v>0</v>
      </c>
      <c r="X101" s="3">
        <f t="shared" si="35"/>
        <v>0</v>
      </c>
      <c r="Y101" s="8">
        <f t="shared" si="35"/>
        <v>0</v>
      </c>
    </row>
    <row r="102" spans="4:25" x14ac:dyDescent="0.25">
      <c r="D102" s="65" t="s">
        <v>22</v>
      </c>
      <c r="E102" s="7">
        <f t="shared" ref="E102:T102" si="36">E74-$E$6*E48</f>
        <v>0</v>
      </c>
      <c r="F102" s="3">
        <f t="shared" si="36"/>
        <v>0</v>
      </c>
      <c r="G102" s="3">
        <f t="shared" si="36"/>
        <v>0</v>
      </c>
      <c r="H102" s="3">
        <f t="shared" si="36"/>
        <v>0</v>
      </c>
      <c r="I102" s="3">
        <f t="shared" si="36"/>
        <v>0</v>
      </c>
      <c r="J102" s="3">
        <f t="shared" si="36"/>
        <v>0</v>
      </c>
      <c r="K102" s="3">
        <f t="shared" si="36"/>
        <v>0</v>
      </c>
      <c r="L102" s="3">
        <f t="shared" si="36"/>
        <v>-403</v>
      </c>
      <c r="M102" s="3">
        <f t="shared" si="36"/>
        <v>0</v>
      </c>
      <c r="N102" s="3">
        <f t="shared" si="36"/>
        <v>0</v>
      </c>
      <c r="O102" s="3">
        <f t="shared" si="36"/>
        <v>0</v>
      </c>
      <c r="P102" s="3">
        <f t="shared" si="36"/>
        <v>0</v>
      </c>
      <c r="Q102" s="3">
        <f t="shared" si="36"/>
        <v>0</v>
      </c>
      <c r="R102" s="3">
        <f t="shared" si="36"/>
        <v>0</v>
      </c>
      <c r="S102" s="3">
        <f t="shared" si="36"/>
        <v>0</v>
      </c>
      <c r="T102" s="3">
        <f t="shared" si="36"/>
        <v>0</v>
      </c>
      <c r="U102" s="3">
        <f t="shared" ref="U102:Y102" si="37">U74-$E$6*U48</f>
        <v>0</v>
      </c>
      <c r="V102" s="3">
        <f t="shared" si="37"/>
        <v>0</v>
      </c>
      <c r="W102" s="3">
        <f t="shared" si="37"/>
        <v>0</v>
      </c>
      <c r="X102" s="3">
        <f t="shared" si="37"/>
        <v>0</v>
      </c>
      <c r="Y102" s="8">
        <f t="shared" si="37"/>
        <v>0</v>
      </c>
    </row>
    <row r="103" spans="4:25" x14ac:dyDescent="0.25">
      <c r="D103" s="65" t="s">
        <v>23</v>
      </c>
      <c r="E103" s="7">
        <f t="shared" ref="E103:T103" si="38">E75-$E$6*E49</f>
        <v>0</v>
      </c>
      <c r="F103" s="3">
        <f t="shared" si="38"/>
        <v>0</v>
      </c>
      <c r="G103" s="3">
        <f t="shared" si="38"/>
        <v>0</v>
      </c>
      <c r="H103" s="3">
        <f t="shared" si="38"/>
        <v>0</v>
      </c>
      <c r="I103" s="3">
        <f t="shared" si="38"/>
        <v>0</v>
      </c>
      <c r="J103" s="3">
        <f t="shared" si="38"/>
        <v>0</v>
      </c>
      <c r="K103" s="3">
        <f t="shared" si="38"/>
        <v>0</v>
      </c>
      <c r="L103" s="3">
        <f t="shared" si="38"/>
        <v>0</v>
      </c>
      <c r="M103" s="3">
        <f t="shared" si="38"/>
        <v>-310</v>
      </c>
      <c r="N103" s="3">
        <f t="shared" si="38"/>
        <v>0</v>
      </c>
      <c r="O103" s="3">
        <f t="shared" si="38"/>
        <v>0</v>
      </c>
      <c r="P103" s="3">
        <f t="shared" si="38"/>
        <v>0</v>
      </c>
      <c r="Q103" s="3">
        <f t="shared" si="38"/>
        <v>0</v>
      </c>
      <c r="R103" s="3">
        <f t="shared" si="38"/>
        <v>0</v>
      </c>
      <c r="S103" s="3">
        <f t="shared" si="38"/>
        <v>0</v>
      </c>
      <c r="T103" s="3">
        <f t="shared" si="38"/>
        <v>0</v>
      </c>
      <c r="U103" s="3">
        <f t="shared" ref="U103:Y103" si="39">U75-$E$6*U49</f>
        <v>0</v>
      </c>
      <c r="V103" s="3">
        <f t="shared" si="39"/>
        <v>0</v>
      </c>
      <c r="W103" s="3">
        <f t="shared" si="39"/>
        <v>0</v>
      </c>
      <c r="X103" s="3">
        <f t="shared" si="39"/>
        <v>0</v>
      </c>
      <c r="Y103" s="8">
        <f t="shared" si="39"/>
        <v>0</v>
      </c>
    </row>
    <row r="104" spans="4:25" x14ac:dyDescent="0.25">
      <c r="D104" s="65" t="s">
        <v>24</v>
      </c>
      <c r="E104" s="7">
        <f t="shared" ref="E104:T104" si="40">E76-$E$6*E50</f>
        <v>0</v>
      </c>
      <c r="F104" s="3">
        <f t="shared" si="40"/>
        <v>0</v>
      </c>
      <c r="G104" s="3">
        <f t="shared" si="40"/>
        <v>0</v>
      </c>
      <c r="H104" s="3">
        <f t="shared" si="40"/>
        <v>0</v>
      </c>
      <c r="I104" s="3">
        <f t="shared" si="40"/>
        <v>0</v>
      </c>
      <c r="J104" s="3">
        <f t="shared" si="40"/>
        <v>0</v>
      </c>
      <c r="K104" s="3">
        <f t="shared" si="40"/>
        <v>0</v>
      </c>
      <c r="L104" s="3">
        <f t="shared" si="40"/>
        <v>0</v>
      </c>
      <c r="M104" s="3">
        <f t="shared" si="40"/>
        <v>0</v>
      </c>
      <c r="N104" s="3">
        <f t="shared" si="40"/>
        <v>0</v>
      </c>
      <c r="O104" s="3">
        <f t="shared" si="40"/>
        <v>0</v>
      </c>
      <c r="P104" s="3">
        <f t="shared" si="40"/>
        <v>0</v>
      </c>
      <c r="Q104" s="3">
        <f t="shared" si="40"/>
        <v>0</v>
      </c>
      <c r="R104" s="3">
        <f t="shared" si="40"/>
        <v>0</v>
      </c>
      <c r="S104" s="3">
        <f t="shared" si="40"/>
        <v>0</v>
      </c>
      <c r="T104" s="3">
        <f t="shared" si="40"/>
        <v>0</v>
      </c>
      <c r="U104" s="3">
        <f t="shared" ref="U104:Y104" si="41">U76-$E$6*U50</f>
        <v>0</v>
      </c>
      <c r="V104" s="3">
        <f t="shared" si="41"/>
        <v>0</v>
      </c>
      <c r="W104" s="3">
        <f t="shared" si="41"/>
        <v>0</v>
      </c>
      <c r="X104" s="3">
        <f t="shared" si="41"/>
        <v>-457</v>
      </c>
      <c r="Y104" s="8">
        <f t="shared" si="41"/>
        <v>0</v>
      </c>
    </row>
    <row r="105" spans="4:25" x14ac:dyDescent="0.25">
      <c r="D105" s="65" t="s">
        <v>25</v>
      </c>
      <c r="E105" s="7">
        <f t="shared" ref="E105:T105" si="42">E77-$E$6*E51</f>
        <v>0</v>
      </c>
      <c r="F105" s="3">
        <f t="shared" si="42"/>
        <v>0</v>
      </c>
      <c r="G105" s="3">
        <f t="shared" si="42"/>
        <v>0</v>
      </c>
      <c r="H105" s="3">
        <f t="shared" si="42"/>
        <v>0</v>
      </c>
      <c r="I105" s="3">
        <f t="shared" si="42"/>
        <v>0</v>
      </c>
      <c r="J105" s="3">
        <f t="shared" si="42"/>
        <v>0</v>
      </c>
      <c r="K105" s="3">
        <f t="shared" si="42"/>
        <v>0</v>
      </c>
      <c r="L105" s="3">
        <f t="shared" si="42"/>
        <v>0</v>
      </c>
      <c r="M105" s="3">
        <f t="shared" si="42"/>
        <v>0</v>
      </c>
      <c r="N105" s="3">
        <f t="shared" si="42"/>
        <v>0</v>
      </c>
      <c r="O105" s="3">
        <f t="shared" si="42"/>
        <v>0</v>
      </c>
      <c r="P105" s="3">
        <f t="shared" si="42"/>
        <v>0</v>
      </c>
      <c r="Q105" s="3">
        <f t="shared" si="42"/>
        <v>0</v>
      </c>
      <c r="R105" s="3">
        <f t="shared" si="42"/>
        <v>-258</v>
      </c>
      <c r="S105" s="3">
        <f t="shared" si="42"/>
        <v>0</v>
      </c>
      <c r="T105" s="3">
        <f t="shared" si="42"/>
        <v>0</v>
      </c>
      <c r="U105" s="3">
        <f t="shared" ref="U105:Y105" si="43">U77-$E$6*U51</f>
        <v>0</v>
      </c>
      <c r="V105" s="3">
        <f t="shared" si="43"/>
        <v>0</v>
      </c>
      <c r="W105" s="3">
        <f t="shared" si="43"/>
        <v>0</v>
      </c>
      <c r="X105" s="3">
        <f t="shared" si="43"/>
        <v>0</v>
      </c>
      <c r="Y105" s="8">
        <f t="shared" si="43"/>
        <v>0</v>
      </c>
    </row>
    <row r="106" spans="4:25" x14ac:dyDescent="0.25">
      <c r="D106" s="65" t="s">
        <v>26</v>
      </c>
      <c r="E106" s="7">
        <f t="shared" ref="E106:T106" si="44">E78-$E$6*E52</f>
        <v>0</v>
      </c>
      <c r="F106" s="3">
        <f t="shared" si="44"/>
        <v>0</v>
      </c>
      <c r="G106" s="3">
        <f t="shared" si="44"/>
        <v>0</v>
      </c>
      <c r="H106" s="3">
        <f t="shared" si="44"/>
        <v>0</v>
      </c>
      <c r="I106" s="3">
        <f t="shared" si="44"/>
        <v>0</v>
      </c>
      <c r="J106" s="3">
        <f t="shared" si="44"/>
        <v>0</v>
      </c>
      <c r="K106" s="3">
        <f t="shared" si="44"/>
        <v>0</v>
      </c>
      <c r="L106" s="3">
        <f t="shared" si="44"/>
        <v>0</v>
      </c>
      <c r="M106" s="3">
        <f t="shared" si="44"/>
        <v>0</v>
      </c>
      <c r="N106" s="3">
        <f t="shared" si="44"/>
        <v>0</v>
      </c>
      <c r="O106" s="3">
        <f t="shared" si="44"/>
        <v>0</v>
      </c>
      <c r="P106" s="3">
        <f t="shared" si="44"/>
        <v>0</v>
      </c>
      <c r="Q106" s="3">
        <f t="shared" si="44"/>
        <v>0</v>
      </c>
      <c r="R106" s="3">
        <f t="shared" si="44"/>
        <v>0</v>
      </c>
      <c r="S106" s="3">
        <f t="shared" si="44"/>
        <v>0</v>
      </c>
      <c r="T106" s="3">
        <f t="shared" si="44"/>
        <v>0</v>
      </c>
      <c r="U106" s="3">
        <f t="shared" ref="U106:Y106" si="45">U78-$E$6*U52</f>
        <v>0</v>
      </c>
      <c r="V106" s="3">
        <f t="shared" si="45"/>
        <v>-483</v>
      </c>
      <c r="W106" s="3">
        <f t="shared" si="45"/>
        <v>0</v>
      </c>
      <c r="X106" s="3">
        <f t="shared" si="45"/>
        <v>0</v>
      </c>
      <c r="Y106" s="8">
        <f t="shared" si="45"/>
        <v>0</v>
      </c>
    </row>
    <row r="107" spans="4:25" x14ac:dyDescent="0.25">
      <c r="D107" s="65" t="s">
        <v>27</v>
      </c>
      <c r="E107" s="7">
        <f t="shared" ref="E107:T107" si="46">E79-$E$6*E53</f>
        <v>0</v>
      </c>
      <c r="F107" s="3">
        <f t="shared" si="46"/>
        <v>0</v>
      </c>
      <c r="G107" s="3">
        <f t="shared" si="46"/>
        <v>0</v>
      </c>
      <c r="H107" s="3">
        <f t="shared" si="46"/>
        <v>0</v>
      </c>
      <c r="I107" s="3">
        <f t="shared" si="46"/>
        <v>0</v>
      </c>
      <c r="J107" s="3">
        <f t="shared" si="46"/>
        <v>0</v>
      </c>
      <c r="K107" s="3">
        <f t="shared" si="46"/>
        <v>-342</v>
      </c>
      <c r="L107" s="3">
        <f t="shared" si="46"/>
        <v>0</v>
      </c>
      <c r="M107" s="3">
        <f t="shared" si="46"/>
        <v>0</v>
      </c>
      <c r="N107" s="3">
        <f t="shared" si="46"/>
        <v>0</v>
      </c>
      <c r="O107" s="3">
        <f t="shared" si="46"/>
        <v>0</v>
      </c>
      <c r="P107" s="3">
        <f t="shared" si="46"/>
        <v>0</v>
      </c>
      <c r="Q107" s="3">
        <f t="shared" si="46"/>
        <v>0</v>
      </c>
      <c r="R107" s="3">
        <f t="shared" si="46"/>
        <v>0</v>
      </c>
      <c r="S107" s="3">
        <f t="shared" si="46"/>
        <v>0</v>
      </c>
      <c r="T107" s="3">
        <f t="shared" si="46"/>
        <v>0</v>
      </c>
      <c r="U107" s="3">
        <f t="shared" ref="U107:Y107" si="47">U79-$E$6*U53</f>
        <v>0</v>
      </c>
      <c r="V107" s="3">
        <f t="shared" si="47"/>
        <v>0</v>
      </c>
      <c r="W107" s="3">
        <f t="shared" si="47"/>
        <v>0</v>
      </c>
      <c r="X107" s="3">
        <f t="shared" si="47"/>
        <v>0</v>
      </c>
      <c r="Y107" s="8">
        <f t="shared" si="47"/>
        <v>0</v>
      </c>
    </row>
    <row r="108" spans="4:25" x14ac:dyDescent="0.25">
      <c r="D108" s="65" t="s">
        <v>28</v>
      </c>
      <c r="E108" s="7">
        <f t="shared" ref="E108:T108" si="48">E80-$E$6*E54</f>
        <v>0</v>
      </c>
      <c r="F108" s="3">
        <f t="shared" si="48"/>
        <v>0</v>
      </c>
      <c r="G108" s="3">
        <f t="shared" si="48"/>
        <v>0</v>
      </c>
      <c r="H108" s="3">
        <f t="shared" si="48"/>
        <v>0</v>
      </c>
      <c r="I108" s="3">
        <f t="shared" si="48"/>
        <v>0</v>
      </c>
      <c r="J108" s="3">
        <f t="shared" si="48"/>
        <v>0</v>
      </c>
      <c r="K108" s="3">
        <f t="shared" si="48"/>
        <v>0</v>
      </c>
      <c r="L108" s="3">
        <f t="shared" si="48"/>
        <v>0</v>
      </c>
      <c r="M108" s="3">
        <f t="shared" si="48"/>
        <v>0</v>
      </c>
      <c r="N108" s="3">
        <f t="shared" si="48"/>
        <v>0</v>
      </c>
      <c r="O108" s="3">
        <f t="shared" si="48"/>
        <v>-495</v>
      </c>
      <c r="P108" s="3">
        <f t="shared" si="48"/>
        <v>0</v>
      </c>
      <c r="Q108" s="3">
        <f t="shared" si="48"/>
        <v>0</v>
      </c>
      <c r="R108" s="3">
        <f t="shared" si="48"/>
        <v>0</v>
      </c>
      <c r="S108" s="3">
        <f t="shared" si="48"/>
        <v>0</v>
      </c>
      <c r="T108" s="3">
        <f t="shared" si="48"/>
        <v>0</v>
      </c>
      <c r="U108" s="3">
        <f t="shared" ref="U108:Y108" si="49">U80-$E$6*U54</f>
        <v>0</v>
      </c>
      <c r="V108" s="3">
        <f t="shared" si="49"/>
        <v>0</v>
      </c>
      <c r="W108" s="3">
        <f t="shared" si="49"/>
        <v>0</v>
      </c>
      <c r="X108" s="3">
        <f t="shared" si="49"/>
        <v>0</v>
      </c>
      <c r="Y108" s="8">
        <f t="shared" si="49"/>
        <v>0</v>
      </c>
    </row>
    <row r="109" spans="4:25" x14ac:dyDescent="0.25">
      <c r="D109" s="65" t="s">
        <v>29</v>
      </c>
      <c r="E109" s="7">
        <f t="shared" ref="E109:T109" si="50">E81-$E$6*E55</f>
        <v>0</v>
      </c>
      <c r="F109" s="3">
        <f t="shared" si="50"/>
        <v>0</v>
      </c>
      <c r="G109" s="3">
        <f t="shared" si="50"/>
        <v>0</v>
      </c>
      <c r="H109" s="3">
        <f t="shared" si="50"/>
        <v>0</v>
      </c>
      <c r="I109" s="3">
        <f t="shared" si="50"/>
        <v>0</v>
      </c>
      <c r="J109" s="3">
        <f t="shared" si="50"/>
        <v>0</v>
      </c>
      <c r="K109" s="3">
        <f t="shared" si="50"/>
        <v>0</v>
      </c>
      <c r="L109" s="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0"/>
        <v>0</v>
      </c>
      <c r="S109" s="3">
        <f t="shared" si="50"/>
        <v>0</v>
      </c>
      <c r="T109" s="3">
        <f t="shared" si="50"/>
        <v>0</v>
      </c>
      <c r="U109" s="3">
        <f t="shared" ref="U109:Y109" si="51">U81-$E$6*U55</f>
        <v>-465</v>
      </c>
      <c r="V109" s="3">
        <f t="shared" si="51"/>
        <v>0</v>
      </c>
      <c r="W109" s="3">
        <f t="shared" si="51"/>
        <v>0</v>
      </c>
      <c r="X109" s="3">
        <f t="shared" si="51"/>
        <v>0</v>
      </c>
      <c r="Y109" s="8">
        <f t="shared" si="51"/>
        <v>0</v>
      </c>
    </row>
    <row r="110" spans="4:25" x14ac:dyDescent="0.25">
      <c r="D110" s="65" t="s">
        <v>47</v>
      </c>
      <c r="E110" s="7">
        <f>E82-$E$6*E56</f>
        <v>0</v>
      </c>
      <c r="F110" s="3">
        <f t="shared" ref="F110:T110" si="52">F82-$E$6*F56</f>
        <v>0</v>
      </c>
      <c r="G110" s="3">
        <f t="shared" si="52"/>
        <v>0</v>
      </c>
      <c r="H110" s="3">
        <f t="shared" si="52"/>
        <v>0</v>
      </c>
      <c r="I110" s="3">
        <f t="shared" si="52"/>
        <v>0</v>
      </c>
      <c r="J110" s="3">
        <f t="shared" si="52"/>
        <v>0</v>
      </c>
      <c r="K110" s="3">
        <f t="shared" si="52"/>
        <v>0</v>
      </c>
      <c r="L110" s="3">
        <f t="shared" si="52"/>
        <v>0</v>
      </c>
      <c r="M110" s="3">
        <f t="shared" si="52"/>
        <v>0</v>
      </c>
      <c r="N110" s="3">
        <f t="shared" si="52"/>
        <v>0</v>
      </c>
      <c r="O110" s="3">
        <f t="shared" si="52"/>
        <v>0</v>
      </c>
      <c r="P110" s="3">
        <f t="shared" si="52"/>
        <v>0</v>
      </c>
      <c r="Q110" s="3">
        <f t="shared" si="52"/>
        <v>0</v>
      </c>
      <c r="R110" s="3">
        <f t="shared" si="52"/>
        <v>0</v>
      </c>
      <c r="S110" s="3">
        <f t="shared" si="52"/>
        <v>0</v>
      </c>
      <c r="T110" s="3">
        <f t="shared" si="52"/>
        <v>0</v>
      </c>
      <c r="U110" s="3">
        <f>U82-$E$6*U56</f>
        <v>-550</v>
      </c>
      <c r="V110" s="3">
        <f t="shared" ref="V110:Y110" si="53">V82-$E$6*V56</f>
        <v>0</v>
      </c>
      <c r="W110" s="3">
        <f t="shared" si="53"/>
        <v>0</v>
      </c>
      <c r="X110" s="3">
        <f t="shared" si="53"/>
        <v>0</v>
      </c>
      <c r="Y110" s="8">
        <f t="shared" si="53"/>
        <v>0</v>
      </c>
    </row>
    <row r="111" spans="4:25" x14ac:dyDescent="0.25">
      <c r="D111" s="65" t="s">
        <v>48</v>
      </c>
      <c r="E111" s="7">
        <f>E83-$E$6*E57</f>
        <v>0</v>
      </c>
      <c r="F111" s="3">
        <f t="shared" ref="F111:T111" si="54">F83-$E$6*F57</f>
        <v>0</v>
      </c>
      <c r="G111" s="3">
        <f t="shared" si="54"/>
        <v>0</v>
      </c>
      <c r="H111" s="3">
        <f t="shared" si="54"/>
        <v>0</v>
      </c>
      <c r="I111" s="3">
        <f t="shared" si="54"/>
        <v>0</v>
      </c>
      <c r="J111" s="3">
        <f t="shared" si="54"/>
        <v>0</v>
      </c>
      <c r="K111" s="3">
        <f t="shared" si="54"/>
        <v>0</v>
      </c>
      <c r="L111" s="3">
        <f t="shared" si="54"/>
        <v>0</v>
      </c>
      <c r="M111" s="3">
        <f t="shared" si="54"/>
        <v>0</v>
      </c>
      <c r="N111" s="3">
        <f t="shared" si="54"/>
        <v>0</v>
      </c>
      <c r="O111" s="3">
        <f t="shared" si="54"/>
        <v>0</v>
      </c>
      <c r="P111" s="3">
        <f t="shared" si="54"/>
        <v>0</v>
      </c>
      <c r="Q111" s="3">
        <f t="shared" si="54"/>
        <v>0</v>
      </c>
      <c r="R111" s="3">
        <f t="shared" si="54"/>
        <v>0</v>
      </c>
      <c r="S111" s="3">
        <f t="shared" si="54"/>
        <v>0</v>
      </c>
      <c r="T111" s="3">
        <f t="shared" si="54"/>
        <v>0</v>
      </c>
      <c r="U111" s="3">
        <f>U83-$E$6*U57</f>
        <v>-550</v>
      </c>
      <c r="V111" s="3">
        <f t="shared" ref="V111:Y111" si="55">V83-$E$6*V57</f>
        <v>0</v>
      </c>
      <c r="W111" s="3">
        <f t="shared" si="55"/>
        <v>0</v>
      </c>
      <c r="X111" s="3">
        <f t="shared" si="55"/>
        <v>0</v>
      </c>
      <c r="Y111" s="8">
        <f t="shared" si="55"/>
        <v>0</v>
      </c>
    </row>
    <row r="112" spans="4:25" x14ac:dyDescent="0.25">
      <c r="D112" s="65" t="s">
        <v>49</v>
      </c>
      <c r="E112" s="7">
        <f>E84-$E$6*E58</f>
        <v>0</v>
      </c>
      <c r="F112" s="3">
        <f t="shared" ref="F112:T112" si="56">F84-$E$6*F58</f>
        <v>0</v>
      </c>
      <c r="G112" s="3">
        <f t="shared" si="56"/>
        <v>0</v>
      </c>
      <c r="H112" s="3">
        <f t="shared" si="56"/>
        <v>0</v>
      </c>
      <c r="I112" s="3">
        <f t="shared" si="56"/>
        <v>0</v>
      </c>
      <c r="J112" s="3">
        <f t="shared" si="56"/>
        <v>0</v>
      </c>
      <c r="K112" s="3">
        <f t="shared" si="56"/>
        <v>0</v>
      </c>
      <c r="L112" s="3">
        <f t="shared" si="56"/>
        <v>0</v>
      </c>
      <c r="M112" s="3">
        <f t="shared" si="56"/>
        <v>0</v>
      </c>
      <c r="N112" s="3">
        <f t="shared" si="56"/>
        <v>0</v>
      </c>
      <c r="O112" s="3">
        <f t="shared" si="56"/>
        <v>0</v>
      </c>
      <c r="P112" s="3">
        <f t="shared" si="56"/>
        <v>0</v>
      </c>
      <c r="Q112" s="3">
        <f t="shared" si="56"/>
        <v>0</v>
      </c>
      <c r="R112" s="3">
        <f t="shared" si="56"/>
        <v>0</v>
      </c>
      <c r="S112" s="3">
        <f t="shared" si="56"/>
        <v>0</v>
      </c>
      <c r="T112" s="3">
        <f t="shared" si="56"/>
        <v>0</v>
      </c>
      <c r="U112" s="3">
        <f>U84-$E$6*U58</f>
        <v>0</v>
      </c>
      <c r="V112" s="3">
        <f t="shared" ref="V112:Y112" si="57">V84-$E$6*V58</f>
        <v>0</v>
      </c>
      <c r="W112" s="3">
        <f t="shared" si="57"/>
        <v>0</v>
      </c>
      <c r="X112" s="3">
        <f t="shared" si="57"/>
        <v>0</v>
      </c>
      <c r="Y112" s="8">
        <f t="shared" si="57"/>
        <v>-550</v>
      </c>
    </row>
    <row r="113" spans="4:25" x14ac:dyDescent="0.25">
      <c r="D113" s="65" t="s">
        <v>50</v>
      </c>
      <c r="E113" s="7">
        <f>E85-$E$6*E59</f>
        <v>0</v>
      </c>
      <c r="F113" s="3">
        <f t="shared" ref="F113:T113" si="58">F85-$E$6*F59</f>
        <v>0</v>
      </c>
      <c r="G113" s="3">
        <f t="shared" si="58"/>
        <v>0</v>
      </c>
      <c r="H113" s="3">
        <f t="shared" si="58"/>
        <v>0</v>
      </c>
      <c r="I113" s="3">
        <f t="shared" si="58"/>
        <v>0</v>
      </c>
      <c r="J113" s="3">
        <f t="shared" si="58"/>
        <v>0</v>
      </c>
      <c r="K113" s="3">
        <f t="shared" si="58"/>
        <v>0</v>
      </c>
      <c r="L113" s="3">
        <f t="shared" si="58"/>
        <v>0</v>
      </c>
      <c r="M113" s="3">
        <f t="shared" si="58"/>
        <v>0</v>
      </c>
      <c r="N113" s="3">
        <f t="shared" si="58"/>
        <v>0</v>
      </c>
      <c r="O113" s="3">
        <f t="shared" si="58"/>
        <v>0</v>
      </c>
      <c r="P113" s="3">
        <f t="shared" si="58"/>
        <v>0</v>
      </c>
      <c r="Q113" s="3">
        <f t="shared" si="58"/>
        <v>0</v>
      </c>
      <c r="R113" s="3">
        <f t="shared" si="58"/>
        <v>0</v>
      </c>
      <c r="S113" s="3">
        <f t="shared" si="58"/>
        <v>0</v>
      </c>
      <c r="T113" s="3">
        <f t="shared" si="58"/>
        <v>0</v>
      </c>
      <c r="U113" s="3">
        <f>U85-$E$6*U59</f>
        <v>0</v>
      </c>
      <c r="V113" s="3">
        <f t="shared" ref="V113:Y113" si="59">V85-$E$6*V59</f>
        <v>0</v>
      </c>
      <c r="W113" s="3">
        <f t="shared" si="59"/>
        <v>-550</v>
      </c>
      <c r="X113" s="3">
        <f t="shared" si="59"/>
        <v>0</v>
      </c>
      <c r="Y113" s="8">
        <f t="shared" si="59"/>
        <v>0</v>
      </c>
    </row>
    <row r="114" spans="4:25" ht="15.75" thickBot="1" x14ac:dyDescent="0.3">
      <c r="D114" s="65" t="s">
        <v>51</v>
      </c>
      <c r="E114" s="24">
        <f>E86-$E$6*E60</f>
        <v>0</v>
      </c>
      <c r="F114" s="21">
        <f t="shared" ref="F114:T114" si="60">F86-$E$6*F60</f>
        <v>0</v>
      </c>
      <c r="G114" s="21">
        <f t="shared" si="60"/>
        <v>0</v>
      </c>
      <c r="H114" s="21">
        <f t="shared" si="60"/>
        <v>0</v>
      </c>
      <c r="I114" s="21">
        <f t="shared" si="60"/>
        <v>0</v>
      </c>
      <c r="J114" s="21">
        <f t="shared" si="60"/>
        <v>0</v>
      </c>
      <c r="K114" s="21">
        <f t="shared" si="60"/>
        <v>0</v>
      </c>
      <c r="L114" s="21">
        <f t="shared" si="60"/>
        <v>0</v>
      </c>
      <c r="M114" s="21">
        <f t="shared" si="60"/>
        <v>0</v>
      </c>
      <c r="N114" s="21">
        <f t="shared" si="60"/>
        <v>0</v>
      </c>
      <c r="O114" s="21">
        <f t="shared" si="60"/>
        <v>0</v>
      </c>
      <c r="P114" s="21">
        <f t="shared" si="60"/>
        <v>0</v>
      </c>
      <c r="Q114" s="21">
        <f t="shared" si="60"/>
        <v>0</v>
      </c>
      <c r="R114" s="21">
        <f t="shared" si="60"/>
        <v>0</v>
      </c>
      <c r="S114" s="21">
        <f t="shared" si="60"/>
        <v>0</v>
      </c>
      <c r="T114" s="21">
        <f t="shared" si="60"/>
        <v>0</v>
      </c>
      <c r="U114" s="21">
        <f>U86-$E$6*U60</f>
        <v>0</v>
      </c>
      <c r="V114" s="21">
        <f t="shared" ref="V114:Y114" si="61">V86-$E$6*V60</f>
        <v>0</v>
      </c>
      <c r="W114" s="21">
        <f t="shared" si="61"/>
        <v>-550</v>
      </c>
      <c r="X114" s="21">
        <f t="shared" si="61"/>
        <v>0</v>
      </c>
      <c r="Y114" s="12">
        <f t="shared" si="61"/>
        <v>0</v>
      </c>
    </row>
  </sheetData>
  <mergeCells count="1">
    <mergeCell ref="K4:K6"/>
  </mergeCells>
  <phoneticPr fontId="3" type="noConversion"/>
  <conditionalFormatting sqref="E40:Y60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{EA036955-0C30-4D71-B923-53C2201631DE}</x14:id>
        </ext>
      </extLst>
    </cfRule>
  </conditionalFormatting>
  <conditionalFormatting sqref="E66:Y8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{05BC57F4-85B3-4EF1-B5FF-76C51F5D6605}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036955-0C30-4D71-B923-53C2201631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E40:Y60</xm:sqref>
        </x14:conditionalFormatting>
        <x14:conditionalFormatting xmlns:xm="http://schemas.microsoft.com/office/excel/2006/main">
          <x14:cfRule type="dataBar" id="{05BC57F4-85B3-4EF1-B5FF-76C51F5D66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E66:Y86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Analisis Sensibilidad 2 - 10C</vt:lpstr>
      <vt:lpstr>Portada</vt:lpstr>
      <vt:lpstr>Indicadores</vt:lpstr>
      <vt:lpstr>Analisis de Sensibilida 1 - 10C</vt:lpstr>
      <vt:lpstr>Analisis Sensibilidad 20% 12C</vt:lpstr>
      <vt:lpstr>Analisis Sensibilidad 30% 13C</vt:lpstr>
      <vt:lpstr>Analisis Sensibilidad 40% - 14C</vt:lpstr>
      <vt:lpstr>Analisis Sensibilidad 50% - 15C</vt:lpstr>
      <vt:lpstr>Analisis Sensibilidad 3 - 20C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</dc:creator>
  <cp:lastModifiedBy>Ruben</cp:lastModifiedBy>
  <dcterms:created xsi:type="dcterms:W3CDTF">2022-03-03T23:03:17Z</dcterms:created>
  <dcterms:modified xsi:type="dcterms:W3CDTF">2022-03-06T04:09:07Z</dcterms:modified>
</cp:coreProperties>
</file>