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sbautista/Downloads/Tesis/Tesis Carlos Bautista Enero 2022/"/>
    </mc:Choice>
  </mc:AlternateContent>
  <xr:revisionPtr revIDLastSave="0" documentId="13_ncr:1_{E084D428-6BDC-4044-97A2-3FE9644DA9D6}" xr6:coauthVersionLast="47" xr6:coauthVersionMax="47" xr10:uidLastSave="{00000000-0000-0000-0000-000000000000}"/>
  <bookViews>
    <workbookView xWindow="60" yWindow="940" windowWidth="23220" windowHeight="15940" activeTab="5" xr2:uid="{A64B7F81-F9A0-0D4D-804A-E0937267110C}"/>
  </bookViews>
  <sheets>
    <sheet name="Proveedores Bienes" sheetId="1" r:id="rId1"/>
    <sheet name="Proveedores Servicios" sheetId="3" r:id="rId2"/>
    <sheet name="Criterios" sheetId="2" r:id="rId3"/>
    <sheet name="Proveedores" sheetId="4" r:id="rId4"/>
    <sheet name="Tablas" sheetId="6" state="hidden" r:id="rId5"/>
    <sheet name="Dashboard" sheetId="7" r:id="rId6"/>
    <sheet name="Flujograma" sheetId="8" r:id="rId7"/>
  </sheets>
  <calcPr calcId="191029"/>
  <pivotCaches>
    <pivotCache cacheId="1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6" i="3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R4" i="7"/>
  <c r="N205" i="3"/>
  <c r="M205" i="3"/>
  <c r="L205" i="3"/>
  <c r="K205" i="3"/>
  <c r="J205" i="3"/>
  <c r="I205" i="3"/>
  <c r="H205" i="3"/>
  <c r="G205" i="3"/>
  <c r="F205" i="3"/>
  <c r="E205" i="3"/>
  <c r="D205" i="3"/>
  <c r="N204" i="3"/>
  <c r="M204" i="3"/>
  <c r="L204" i="3"/>
  <c r="K204" i="3"/>
  <c r="J204" i="3"/>
  <c r="I204" i="3"/>
  <c r="H204" i="3"/>
  <c r="G204" i="3"/>
  <c r="F204" i="3"/>
  <c r="E204" i="3"/>
  <c r="D204" i="3"/>
  <c r="N203" i="3"/>
  <c r="M203" i="3"/>
  <c r="L203" i="3"/>
  <c r="K203" i="3"/>
  <c r="J203" i="3"/>
  <c r="I203" i="3"/>
  <c r="H203" i="3"/>
  <c r="G203" i="3"/>
  <c r="F203" i="3"/>
  <c r="E203" i="3"/>
  <c r="D203" i="3"/>
  <c r="N202" i="3"/>
  <c r="M202" i="3"/>
  <c r="L202" i="3"/>
  <c r="K202" i="3"/>
  <c r="J202" i="3"/>
  <c r="I202" i="3"/>
  <c r="H202" i="3"/>
  <c r="G202" i="3"/>
  <c r="F202" i="3"/>
  <c r="E202" i="3"/>
  <c r="D202" i="3"/>
  <c r="N201" i="3"/>
  <c r="M201" i="3"/>
  <c r="L201" i="3"/>
  <c r="K201" i="3"/>
  <c r="J201" i="3"/>
  <c r="I201" i="3"/>
  <c r="H201" i="3"/>
  <c r="G201" i="3"/>
  <c r="F201" i="3"/>
  <c r="E201" i="3"/>
  <c r="D201" i="3"/>
  <c r="N200" i="3"/>
  <c r="M200" i="3"/>
  <c r="L200" i="3"/>
  <c r="K200" i="3"/>
  <c r="J200" i="3"/>
  <c r="I200" i="3"/>
  <c r="H200" i="3"/>
  <c r="G200" i="3"/>
  <c r="F200" i="3"/>
  <c r="E200" i="3"/>
  <c r="D200" i="3"/>
  <c r="N199" i="3"/>
  <c r="M199" i="3"/>
  <c r="L199" i="3"/>
  <c r="K199" i="3"/>
  <c r="J199" i="3"/>
  <c r="I199" i="3"/>
  <c r="H199" i="3"/>
  <c r="G199" i="3"/>
  <c r="F199" i="3"/>
  <c r="E199" i="3"/>
  <c r="D199" i="3"/>
  <c r="N198" i="3"/>
  <c r="M198" i="3"/>
  <c r="L198" i="3"/>
  <c r="K198" i="3"/>
  <c r="J198" i="3"/>
  <c r="I198" i="3"/>
  <c r="H198" i="3"/>
  <c r="G198" i="3"/>
  <c r="F198" i="3"/>
  <c r="E198" i="3"/>
  <c r="D198" i="3"/>
  <c r="N197" i="3"/>
  <c r="M197" i="3"/>
  <c r="L197" i="3"/>
  <c r="K197" i="3"/>
  <c r="J197" i="3"/>
  <c r="I197" i="3"/>
  <c r="H197" i="3"/>
  <c r="G197" i="3"/>
  <c r="F197" i="3"/>
  <c r="E197" i="3"/>
  <c r="D197" i="3"/>
  <c r="N196" i="3"/>
  <c r="M196" i="3"/>
  <c r="L196" i="3"/>
  <c r="K196" i="3"/>
  <c r="J196" i="3"/>
  <c r="I196" i="3"/>
  <c r="H196" i="3"/>
  <c r="G196" i="3"/>
  <c r="F196" i="3"/>
  <c r="E196" i="3"/>
  <c r="D196" i="3"/>
  <c r="N195" i="3"/>
  <c r="M195" i="3"/>
  <c r="L195" i="3"/>
  <c r="K195" i="3"/>
  <c r="J195" i="3"/>
  <c r="I195" i="3"/>
  <c r="H195" i="3"/>
  <c r="G195" i="3"/>
  <c r="F195" i="3"/>
  <c r="E195" i="3"/>
  <c r="D195" i="3"/>
  <c r="N194" i="3"/>
  <c r="M194" i="3"/>
  <c r="L194" i="3"/>
  <c r="K194" i="3"/>
  <c r="J194" i="3"/>
  <c r="I194" i="3"/>
  <c r="H194" i="3"/>
  <c r="G194" i="3"/>
  <c r="F194" i="3"/>
  <c r="E194" i="3"/>
  <c r="D194" i="3"/>
  <c r="N193" i="3"/>
  <c r="M193" i="3"/>
  <c r="L193" i="3"/>
  <c r="K193" i="3"/>
  <c r="J193" i="3"/>
  <c r="I193" i="3"/>
  <c r="H193" i="3"/>
  <c r="G193" i="3"/>
  <c r="F193" i="3"/>
  <c r="E193" i="3"/>
  <c r="D193" i="3"/>
  <c r="N192" i="3"/>
  <c r="M192" i="3"/>
  <c r="L192" i="3"/>
  <c r="K192" i="3"/>
  <c r="J192" i="3"/>
  <c r="I192" i="3"/>
  <c r="H192" i="3"/>
  <c r="G192" i="3"/>
  <c r="F192" i="3"/>
  <c r="E192" i="3"/>
  <c r="D192" i="3"/>
  <c r="N191" i="3"/>
  <c r="M191" i="3"/>
  <c r="L191" i="3"/>
  <c r="K191" i="3"/>
  <c r="J191" i="3"/>
  <c r="I191" i="3"/>
  <c r="H191" i="3"/>
  <c r="G191" i="3"/>
  <c r="F191" i="3"/>
  <c r="E191" i="3"/>
  <c r="D191" i="3"/>
  <c r="N190" i="3"/>
  <c r="M190" i="3"/>
  <c r="L190" i="3"/>
  <c r="K190" i="3"/>
  <c r="J190" i="3"/>
  <c r="I190" i="3"/>
  <c r="H190" i="3"/>
  <c r="G190" i="3"/>
  <c r="F190" i="3"/>
  <c r="E190" i="3"/>
  <c r="D190" i="3"/>
  <c r="N189" i="3"/>
  <c r="M189" i="3"/>
  <c r="L189" i="3"/>
  <c r="K189" i="3"/>
  <c r="J189" i="3"/>
  <c r="I189" i="3"/>
  <c r="H189" i="3"/>
  <c r="G189" i="3"/>
  <c r="F189" i="3"/>
  <c r="E189" i="3"/>
  <c r="D189" i="3"/>
  <c r="N188" i="3"/>
  <c r="M188" i="3"/>
  <c r="L188" i="3"/>
  <c r="K188" i="3"/>
  <c r="J188" i="3"/>
  <c r="I188" i="3"/>
  <c r="H188" i="3"/>
  <c r="G188" i="3"/>
  <c r="F188" i="3"/>
  <c r="E188" i="3"/>
  <c r="D188" i="3"/>
  <c r="N187" i="3"/>
  <c r="M187" i="3"/>
  <c r="L187" i="3"/>
  <c r="K187" i="3"/>
  <c r="J187" i="3"/>
  <c r="I187" i="3"/>
  <c r="H187" i="3"/>
  <c r="G187" i="3"/>
  <c r="F187" i="3"/>
  <c r="E187" i="3"/>
  <c r="D187" i="3"/>
  <c r="N186" i="3"/>
  <c r="M186" i="3"/>
  <c r="L186" i="3"/>
  <c r="K186" i="3"/>
  <c r="J186" i="3"/>
  <c r="I186" i="3"/>
  <c r="H186" i="3"/>
  <c r="G186" i="3"/>
  <c r="F186" i="3"/>
  <c r="E186" i="3"/>
  <c r="D186" i="3"/>
  <c r="N185" i="3"/>
  <c r="M185" i="3"/>
  <c r="L185" i="3"/>
  <c r="K185" i="3"/>
  <c r="J185" i="3"/>
  <c r="I185" i="3"/>
  <c r="H185" i="3"/>
  <c r="G185" i="3"/>
  <c r="F185" i="3"/>
  <c r="E185" i="3"/>
  <c r="D185" i="3"/>
  <c r="N184" i="3"/>
  <c r="M184" i="3"/>
  <c r="L184" i="3"/>
  <c r="K184" i="3"/>
  <c r="J184" i="3"/>
  <c r="I184" i="3"/>
  <c r="H184" i="3"/>
  <c r="G184" i="3"/>
  <c r="F184" i="3"/>
  <c r="E184" i="3"/>
  <c r="D184" i="3"/>
  <c r="N183" i="3"/>
  <c r="M183" i="3"/>
  <c r="L183" i="3"/>
  <c r="K183" i="3"/>
  <c r="J183" i="3"/>
  <c r="I183" i="3"/>
  <c r="H183" i="3"/>
  <c r="G183" i="3"/>
  <c r="F183" i="3"/>
  <c r="E183" i="3"/>
  <c r="D183" i="3"/>
  <c r="N182" i="3"/>
  <c r="M182" i="3"/>
  <c r="L182" i="3"/>
  <c r="K182" i="3"/>
  <c r="J182" i="3"/>
  <c r="I182" i="3"/>
  <c r="H182" i="3"/>
  <c r="G182" i="3"/>
  <c r="F182" i="3"/>
  <c r="E182" i="3"/>
  <c r="D182" i="3"/>
  <c r="N181" i="3"/>
  <c r="M181" i="3"/>
  <c r="L181" i="3"/>
  <c r="K181" i="3"/>
  <c r="J181" i="3"/>
  <c r="I181" i="3"/>
  <c r="H181" i="3"/>
  <c r="G181" i="3"/>
  <c r="F181" i="3"/>
  <c r="E181" i="3"/>
  <c r="D181" i="3"/>
  <c r="N180" i="3"/>
  <c r="M180" i="3"/>
  <c r="L180" i="3"/>
  <c r="K180" i="3"/>
  <c r="J180" i="3"/>
  <c r="I180" i="3"/>
  <c r="H180" i="3"/>
  <c r="G180" i="3"/>
  <c r="F180" i="3"/>
  <c r="E180" i="3"/>
  <c r="D180" i="3"/>
  <c r="N179" i="3"/>
  <c r="M179" i="3"/>
  <c r="L179" i="3"/>
  <c r="K179" i="3"/>
  <c r="J179" i="3"/>
  <c r="I179" i="3"/>
  <c r="H179" i="3"/>
  <c r="G179" i="3"/>
  <c r="F179" i="3"/>
  <c r="E179" i="3"/>
  <c r="D179" i="3"/>
  <c r="N178" i="3"/>
  <c r="M178" i="3"/>
  <c r="L178" i="3"/>
  <c r="K178" i="3"/>
  <c r="J178" i="3"/>
  <c r="I178" i="3"/>
  <c r="H178" i="3"/>
  <c r="G178" i="3"/>
  <c r="F178" i="3"/>
  <c r="E178" i="3"/>
  <c r="D178" i="3"/>
  <c r="N177" i="3"/>
  <c r="M177" i="3"/>
  <c r="L177" i="3"/>
  <c r="K177" i="3"/>
  <c r="J177" i="3"/>
  <c r="I177" i="3"/>
  <c r="H177" i="3"/>
  <c r="G177" i="3"/>
  <c r="F177" i="3"/>
  <c r="E177" i="3"/>
  <c r="D177" i="3"/>
  <c r="N176" i="3"/>
  <c r="M176" i="3"/>
  <c r="L176" i="3"/>
  <c r="K176" i="3"/>
  <c r="J176" i="3"/>
  <c r="I176" i="3"/>
  <c r="H176" i="3"/>
  <c r="G176" i="3"/>
  <c r="F176" i="3"/>
  <c r="E176" i="3"/>
  <c r="D176" i="3"/>
  <c r="N175" i="3"/>
  <c r="M175" i="3"/>
  <c r="L175" i="3"/>
  <c r="K175" i="3"/>
  <c r="J175" i="3"/>
  <c r="I175" i="3"/>
  <c r="H175" i="3"/>
  <c r="G175" i="3"/>
  <c r="F175" i="3"/>
  <c r="E175" i="3"/>
  <c r="D175" i="3"/>
  <c r="N174" i="3"/>
  <c r="M174" i="3"/>
  <c r="L174" i="3"/>
  <c r="K174" i="3"/>
  <c r="J174" i="3"/>
  <c r="I174" i="3"/>
  <c r="H174" i="3"/>
  <c r="G174" i="3"/>
  <c r="F174" i="3"/>
  <c r="E174" i="3"/>
  <c r="D174" i="3"/>
  <c r="N173" i="3"/>
  <c r="M173" i="3"/>
  <c r="L173" i="3"/>
  <c r="K173" i="3"/>
  <c r="J173" i="3"/>
  <c r="I173" i="3"/>
  <c r="H173" i="3"/>
  <c r="G173" i="3"/>
  <c r="F173" i="3"/>
  <c r="E173" i="3"/>
  <c r="D173" i="3"/>
  <c r="N172" i="3"/>
  <c r="M172" i="3"/>
  <c r="L172" i="3"/>
  <c r="K172" i="3"/>
  <c r="J172" i="3"/>
  <c r="I172" i="3"/>
  <c r="H172" i="3"/>
  <c r="G172" i="3"/>
  <c r="F172" i="3"/>
  <c r="E172" i="3"/>
  <c r="D172" i="3"/>
  <c r="N171" i="3"/>
  <c r="M171" i="3"/>
  <c r="L171" i="3"/>
  <c r="K171" i="3"/>
  <c r="J171" i="3"/>
  <c r="I171" i="3"/>
  <c r="H171" i="3"/>
  <c r="G171" i="3"/>
  <c r="F171" i="3"/>
  <c r="E171" i="3"/>
  <c r="D171" i="3"/>
  <c r="N170" i="3"/>
  <c r="M170" i="3"/>
  <c r="L170" i="3"/>
  <c r="K170" i="3"/>
  <c r="J170" i="3"/>
  <c r="I170" i="3"/>
  <c r="H170" i="3"/>
  <c r="G170" i="3"/>
  <c r="F170" i="3"/>
  <c r="E170" i="3"/>
  <c r="D170" i="3"/>
  <c r="N169" i="3"/>
  <c r="M169" i="3"/>
  <c r="L169" i="3"/>
  <c r="K169" i="3"/>
  <c r="J169" i="3"/>
  <c r="I169" i="3"/>
  <c r="H169" i="3"/>
  <c r="G169" i="3"/>
  <c r="F169" i="3"/>
  <c r="E169" i="3"/>
  <c r="D169" i="3"/>
  <c r="N168" i="3"/>
  <c r="M168" i="3"/>
  <c r="L168" i="3"/>
  <c r="K168" i="3"/>
  <c r="J168" i="3"/>
  <c r="I168" i="3"/>
  <c r="H168" i="3"/>
  <c r="G168" i="3"/>
  <c r="F168" i="3"/>
  <c r="E168" i="3"/>
  <c r="D168" i="3"/>
  <c r="N167" i="3"/>
  <c r="M167" i="3"/>
  <c r="L167" i="3"/>
  <c r="K167" i="3"/>
  <c r="J167" i="3"/>
  <c r="I167" i="3"/>
  <c r="H167" i="3"/>
  <c r="G167" i="3"/>
  <c r="F167" i="3"/>
  <c r="E167" i="3"/>
  <c r="D167" i="3"/>
  <c r="N166" i="3"/>
  <c r="M166" i="3"/>
  <c r="L166" i="3"/>
  <c r="K166" i="3"/>
  <c r="J166" i="3"/>
  <c r="I166" i="3"/>
  <c r="H166" i="3"/>
  <c r="G166" i="3"/>
  <c r="F166" i="3"/>
  <c r="E166" i="3"/>
  <c r="D166" i="3"/>
  <c r="N165" i="3"/>
  <c r="M165" i="3"/>
  <c r="L165" i="3"/>
  <c r="K165" i="3"/>
  <c r="J165" i="3"/>
  <c r="I165" i="3"/>
  <c r="H165" i="3"/>
  <c r="G165" i="3"/>
  <c r="F165" i="3"/>
  <c r="E165" i="3"/>
  <c r="D165" i="3"/>
  <c r="N164" i="3"/>
  <c r="M164" i="3"/>
  <c r="L164" i="3"/>
  <c r="K164" i="3"/>
  <c r="J164" i="3"/>
  <c r="I164" i="3"/>
  <c r="H164" i="3"/>
  <c r="G164" i="3"/>
  <c r="F164" i="3"/>
  <c r="E164" i="3"/>
  <c r="D164" i="3"/>
  <c r="N163" i="3"/>
  <c r="M163" i="3"/>
  <c r="L163" i="3"/>
  <c r="K163" i="3"/>
  <c r="J163" i="3"/>
  <c r="I163" i="3"/>
  <c r="H163" i="3"/>
  <c r="G163" i="3"/>
  <c r="F163" i="3"/>
  <c r="E163" i="3"/>
  <c r="D163" i="3"/>
  <c r="N162" i="3"/>
  <c r="M162" i="3"/>
  <c r="L162" i="3"/>
  <c r="K162" i="3"/>
  <c r="J162" i="3"/>
  <c r="I162" i="3"/>
  <c r="H162" i="3"/>
  <c r="G162" i="3"/>
  <c r="F162" i="3"/>
  <c r="E162" i="3"/>
  <c r="D162" i="3"/>
  <c r="N161" i="3"/>
  <c r="M161" i="3"/>
  <c r="L161" i="3"/>
  <c r="K161" i="3"/>
  <c r="J161" i="3"/>
  <c r="I161" i="3"/>
  <c r="H161" i="3"/>
  <c r="G161" i="3"/>
  <c r="F161" i="3"/>
  <c r="E161" i="3"/>
  <c r="D161" i="3"/>
  <c r="N160" i="3"/>
  <c r="M160" i="3"/>
  <c r="L160" i="3"/>
  <c r="K160" i="3"/>
  <c r="J160" i="3"/>
  <c r="I160" i="3"/>
  <c r="H160" i="3"/>
  <c r="G160" i="3"/>
  <c r="F160" i="3"/>
  <c r="E160" i="3"/>
  <c r="D160" i="3"/>
  <c r="N159" i="3"/>
  <c r="M159" i="3"/>
  <c r="L159" i="3"/>
  <c r="K159" i="3"/>
  <c r="J159" i="3"/>
  <c r="I159" i="3"/>
  <c r="H159" i="3"/>
  <c r="G159" i="3"/>
  <c r="F159" i="3"/>
  <c r="E159" i="3"/>
  <c r="D159" i="3"/>
  <c r="N158" i="3"/>
  <c r="M158" i="3"/>
  <c r="L158" i="3"/>
  <c r="K158" i="3"/>
  <c r="J158" i="3"/>
  <c r="I158" i="3"/>
  <c r="H158" i="3"/>
  <c r="G158" i="3"/>
  <c r="F158" i="3"/>
  <c r="E158" i="3"/>
  <c r="D158" i="3"/>
  <c r="N157" i="3"/>
  <c r="M157" i="3"/>
  <c r="L157" i="3"/>
  <c r="K157" i="3"/>
  <c r="J157" i="3"/>
  <c r="I157" i="3"/>
  <c r="H157" i="3"/>
  <c r="G157" i="3"/>
  <c r="F157" i="3"/>
  <c r="E157" i="3"/>
  <c r="D157" i="3"/>
  <c r="N156" i="3"/>
  <c r="M156" i="3"/>
  <c r="L156" i="3"/>
  <c r="K156" i="3"/>
  <c r="J156" i="3"/>
  <c r="I156" i="3"/>
  <c r="H156" i="3"/>
  <c r="G156" i="3"/>
  <c r="F156" i="3"/>
  <c r="E156" i="3"/>
  <c r="D156" i="3"/>
  <c r="N155" i="3"/>
  <c r="M155" i="3"/>
  <c r="L155" i="3"/>
  <c r="K155" i="3"/>
  <c r="J155" i="3"/>
  <c r="I155" i="3"/>
  <c r="H155" i="3"/>
  <c r="G155" i="3"/>
  <c r="F155" i="3"/>
  <c r="E155" i="3"/>
  <c r="D155" i="3"/>
  <c r="N154" i="3"/>
  <c r="M154" i="3"/>
  <c r="L154" i="3"/>
  <c r="K154" i="3"/>
  <c r="J154" i="3"/>
  <c r="I154" i="3"/>
  <c r="H154" i="3"/>
  <c r="G154" i="3"/>
  <c r="F154" i="3"/>
  <c r="E154" i="3"/>
  <c r="D154" i="3"/>
  <c r="N153" i="3"/>
  <c r="M153" i="3"/>
  <c r="L153" i="3"/>
  <c r="K153" i="3"/>
  <c r="J153" i="3"/>
  <c r="I153" i="3"/>
  <c r="H153" i="3"/>
  <c r="G153" i="3"/>
  <c r="F153" i="3"/>
  <c r="E153" i="3"/>
  <c r="D153" i="3"/>
  <c r="N152" i="3"/>
  <c r="M152" i="3"/>
  <c r="L152" i="3"/>
  <c r="K152" i="3"/>
  <c r="J152" i="3"/>
  <c r="I152" i="3"/>
  <c r="H152" i="3"/>
  <c r="G152" i="3"/>
  <c r="F152" i="3"/>
  <c r="E152" i="3"/>
  <c r="D152" i="3"/>
  <c r="N151" i="3"/>
  <c r="M151" i="3"/>
  <c r="L151" i="3"/>
  <c r="K151" i="3"/>
  <c r="J151" i="3"/>
  <c r="I151" i="3"/>
  <c r="H151" i="3"/>
  <c r="G151" i="3"/>
  <c r="F151" i="3"/>
  <c r="E151" i="3"/>
  <c r="D151" i="3"/>
  <c r="N150" i="3"/>
  <c r="M150" i="3"/>
  <c r="L150" i="3"/>
  <c r="K150" i="3"/>
  <c r="J150" i="3"/>
  <c r="I150" i="3"/>
  <c r="H150" i="3"/>
  <c r="G150" i="3"/>
  <c r="F150" i="3"/>
  <c r="E150" i="3"/>
  <c r="D150" i="3"/>
  <c r="N149" i="3"/>
  <c r="M149" i="3"/>
  <c r="L149" i="3"/>
  <c r="K149" i="3"/>
  <c r="J149" i="3"/>
  <c r="I149" i="3"/>
  <c r="H149" i="3"/>
  <c r="G149" i="3"/>
  <c r="F149" i="3"/>
  <c r="E149" i="3"/>
  <c r="D149" i="3"/>
  <c r="N148" i="3"/>
  <c r="M148" i="3"/>
  <c r="L148" i="3"/>
  <c r="K148" i="3"/>
  <c r="J148" i="3"/>
  <c r="I148" i="3"/>
  <c r="H148" i="3"/>
  <c r="G148" i="3"/>
  <c r="F148" i="3"/>
  <c r="E148" i="3"/>
  <c r="D148" i="3"/>
  <c r="N147" i="3"/>
  <c r="M147" i="3"/>
  <c r="L147" i="3"/>
  <c r="K147" i="3"/>
  <c r="J147" i="3"/>
  <c r="I147" i="3"/>
  <c r="H147" i="3"/>
  <c r="G147" i="3"/>
  <c r="F147" i="3"/>
  <c r="E147" i="3"/>
  <c r="D147" i="3"/>
  <c r="N146" i="3"/>
  <c r="M146" i="3"/>
  <c r="L146" i="3"/>
  <c r="K146" i="3"/>
  <c r="J146" i="3"/>
  <c r="I146" i="3"/>
  <c r="H146" i="3"/>
  <c r="G146" i="3"/>
  <c r="F146" i="3"/>
  <c r="E146" i="3"/>
  <c r="D146" i="3"/>
  <c r="N145" i="3"/>
  <c r="M145" i="3"/>
  <c r="L145" i="3"/>
  <c r="K145" i="3"/>
  <c r="J145" i="3"/>
  <c r="I145" i="3"/>
  <c r="H145" i="3"/>
  <c r="G145" i="3"/>
  <c r="F145" i="3"/>
  <c r="E145" i="3"/>
  <c r="D145" i="3"/>
  <c r="N144" i="3"/>
  <c r="M144" i="3"/>
  <c r="L144" i="3"/>
  <c r="K144" i="3"/>
  <c r="J144" i="3"/>
  <c r="I144" i="3"/>
  <c r="H144" i="3"/>
  <c r="G144" i="3"/>
  <c r="F144" i="3"/>
  <c r="E144" i="3"/>
  <c r="D144" i="3"/>
  <c r="N143" i="3"/>
  <c r="M143" i="3"/>
  <c r="L143" i="3"/>
  <c r="K143" i="3"/>
  <c r="J143" i="3"/>
  <c r="I143" i="3"/>
  <c r="H143" i="3"/>
  <c r="G143" i="3"/>
  <c r="F143" i="3"/>
  <c r="E143" i="3"/>
  <c r="D143" i="3"/>
  <c r="N142" i="3"/>
  <c r="M142" i="3"/>
  <c r="L142" i="3"/>
  <c r="K142" i="3"/>
  <c r="J142" i="3"/>
  <c r="I142" i="3"/>
  <c r="H142" i="3"/>
  <c r="G142" i="3"/>
  <c r="F142" i="3"/>
  <c r="E142" i="3"/>
  <c r="D142" i="3"/>
  <c r="N141" i="3"/>
  <c r="M141" i="3"/>
  <c r="L141" i="3"/>
  <c r="K141" i="3"/>
  <c r="J141" i="3"/>
  <c r="I141" i="3"/>
  <c r="H141" i="3"/>
  <c r="G141" i="3"/>
  <c r="F141" i="3"/>
  <c r="E141" i="3"/>
  <c r="D141" i="3"/>
  <c r="N140" i="3"/>
  <c r="M140" i="3"/>
  <c r="L140" i="3"/>
  <c r="K140" i="3"/>
  <c r="J140" i="3"/>
  <c r="I140" i="3"/>
  <c r="H140" i="3"/>
  <c r="G140" i="3"/>
  <c r="F140" i="3"/>
  <c r="E140" i="3"/>
  <c r="D140" i="3"/>
  <c r="N139" i="3"/>
  <c r="M139" i="3"/>
  <c r="L139" i="3"/>
  <c r="K139" i="3"/>
  <c r="J139" i="3"/>
  <c r="I139" i="3"/>
  <c r="H139" i="3"/>
  <c r="G139" i="3"/>
  <c r="F139" i="3"/>
  <c r="E139" i="3"/>
  <c r="D139" i="3"/>
  <c r="N138" i="3"/>
  <c r="M138" i="3"/>
  <c r="L138" i="3"/>
  <c r="K138" i="3"/>
  <c r="J138" i="3"/>
  <c r="I138" i="3"/>
  <c r="H138" i="3"/>
  <c r="G138" i="3"/>
  <c r="F138" i="3"/>
  <c r="E138" i="3"/>
  <c r="D138" i="3"/>
  <c r="N137" i="3"/>
  <c r="M137" i="3"/>
  <c r="L137" i="3"/>
  <c r="K137" i="3"/>
  <c r="J137" i="3"/>
  <c r="I137" i="3"/>
  <c r="H137" i="3"/>
  <c r="G137" i="3"/>
  <c r="F137" i="3"/>
  <c r="E137" i="3"/>
  <c r="D137" i="3"/>
  <c r="N136" i="3"/>
  <c r="M136" i="3"/>
  <c r="L136" i="3"/>
  <c r="K136" i="3"/>
  <c r="J136" i="3"/>
  <c r="I136" i="3"/>
  <c r="H136" i="3"/>
  <c r="G136" i="3"/>
  <c r="F136" i="3"/>
  <c r="E136" i="3"/>
  <c r="D136" i="3"/>
  <c r="N135" i="3"/>
  <c r="M135" i="3"/>
  <c r="L135" i="3"/>
  <c r="K135" i="3"/>
  <c r="J135" i="3"/>
  <c r="I135" i="3"/>
  <c r="H135" i="3"/>
  <c r="G135" i="3"/>
  <c r="F135" i="3"/>
  <c r="E135" i="3"/>
  <c r="D135" i="3"/>
  <c r="N134" i="3"/>
  <c r="M134" i="3"/>
  <c r="L134" i="3"/>
  <c r="K134" i="3"/>
  <c r="J134" i="3"/>
  <c r="I134" i="3"/>
  <c r="H134" i="3"/>
  <c r="G134" i="3"/>
  <c r="F134" i="3"/>
  <c r="E134" i="3"/>
  <c r="D134" i="3"/>
  <c r="N133" i="3"/>
  <c r="M133" i="3"/>
  <c r="L133" i="3"/>
  <c r="K133" i="3"/>
  <c r="J133" i="3"/>
  <c r="I133" i="3"/>
  <c r="H133" i="3"/>
  <c r="G133" i="3"/>
  <c r="F133" i="3"/>
  <c r="E133" i="3"/>
  <c r="D133" i="3"/>
  <c r="N132" i="3"/>
  <c r="M132" i="3"/>
  <c r="L132" i="3"/>
  <c r="K132" i="3"/>
  <c r="J132" i="3"/>
  <c r="I132" i="3"/>
  <c r="H132" i="3"/>
  <c r="G132" i="3"/>
  <c r="F132" i="3"/>
  <c r="E132" i="3"/>
  <c r="D132" i="3"/>
  <c r="N131" i="3"/>
  <c r="M131" i="3"/>
  <c r="L131" i="3"/>
  <c r="K131" i="3"/>
  <c r="J131" i="3"/>
  <c r="I131" i="3"/>
  <c r="H131" i="3"/>
  <c r="G131" i="3"/>
  <c r="F131" i="3"/>
  <c r="E131" i="3"/>
  <c r="D131" i="3"/>
  <c r="N130" i="3"/>
  <c r="M130" i="3"/>
  <c r="L130" i="3"/>
  <c r="K130" i="3"/>
  <c r="J130" i="3"/>
  <c r="I130" i="3"/>
  <c r="H130" i="3"/>
  <c r="G130" i="3"/>
  <c r="F130" i="3"/>
  <c r="E130" i="3"/>
  <c r="D130" i="3"/>
  <c r="N129" i="3"/>
  <c r="M129" i="3"/>
  <c r="L129" i="3"/>
  <c r="K129" i="3"/>
  <c r="J129" i="3"/>
  <c r="I129" i="3"/>
  <c r="H129" i="3"/>
  <c r="G129" i="3"/>
  <c r="F129" i="3"/>
  <c r="E129" i="3"/>
  <c r="D129" i="3"/>
  <c r="N128" i="3"/>
  <c r="M128" i="3"/>
  <c r="L128" i="3"/>
  <c r="K128" i="3"/>
  <c r="J128" i="3"/>
  <c r="I128" i="3"/>
  <c r="H128" i="3"/>
  <c r="G128" i="3"/>
  <c r="F128" i="3"/>
  <c r="E128" i="3"/>
  <c r="D128" i="3"/>
  <c r="N127" i="3"/>
  <c r="M127" i="3"/>
  <c r="L127" i="3"/>
  <c r="K127" i="3"/>
  <c r="J127" i="3"/>
  <c r="I127" i="3"/>
  <c r="H127" i="3"/>
  <c r="G127" i="3"/>
  <c r="F127" i="3"/>
  <c r="E127" i="3"/>
  <c r="D127" i="3"/>
  <c r="N126" i="3"/>
  <c r="M126" i="3"/>
  <c r="L126" i="3"/>
  <c r="K126" i="3"/>
  <c r="J126" i="3"/>
  <c r="I126" i="3"/>
  <c r="H126" i="3"/>
  <c r="G126" i="3"/>
  <c r="F126" i="3"/>
  <c r="E126" i="3"/>
  <c r="D126" i="3"/>
  <c r="N125" i="3"/>
  <c r="M125" i="3"/>
  <c r="L125" i="3"/>
  <c r="K125" i="3"/>
  <c r="J125" i="3"/>
  <c r="I125" i="3"/>
  <c r="H125" i="3"/>
  <c r="G125" i="3"/>
  <c r="F125" i="3"/>
  <c r="E125" i="3"/>
  <c r="D125" i="3"/>
  <c r="N124" i="3"/>
  <c r="M124" i="3"/>
  <c r="L124" i="3"/>
  <c r="K124" i="3"/>
  <c r="J124" i="3"/>
  <c r="I124" i="3"/>
  <c r="H124" i="3"/>
  <c r="G124" i="3"/>
  <c r="F124" i="3"/>
  <c r="E124" i="3"/>
  <c r="D124" i="3"/>
  <c r="N123" i="3"/>
  <c r="M123" i="3"/>
  <c r="L123" i="3"/>
  <c r="K123" i="3"/>
  <c r="J123" i="3"/>
  <c r="I123" i="3"/>
  <c r="H123" i="3"/>
  <c r="G123" i="3"/>
  <c r="F123" i="3"/>
  <c r="E123" i="3"/>
  <c r="D123" i="3"/>
  <c r="N122" i="3"/>
  <c r="M122" i="3"/>
  <c r="L122" i="3"/>
  <c r="K122" i="3"/>
  <c r="J122" i="3"/>
  <c r="I122" i="3"/>
  <c r="H122" i="3"/>
  <c r="G122" i="3"/>
  <c r="F122" i="3"/>
  <c r="E122" i="3"/>
  <c r="D122" i="3"/>
  <c r="N121" i="3"/>
  <c r="M121" i="3"/>
  <c r="L121" i="3"/>
  <c r="K121" i="3"/>
  <c r="J121" i="3"/>
  <c r="I121" i="3"/>
  <c r="H121" i="3"/>
  <c r="G121" i="3"/>
  <c r="F121" i="3"/>
  <c r="E121" i="3"/>
  <c r="D121" i="3"/>
  <c r="N120" i="3"/>
  <c r="M120" i="3"/>
  <c r="L120" i="3"/>
  <c r="K120" i="3"/>
  <c r="J120" i="3"/>
  <c r="I120" i="3"/>
  <c r="H120" i="3"/>
  <c r="G120" i="3"/>
  <c r="F120" i="3"/>
  <c r="E120" i="3"/>
  <c r="D120" i="3"/>
  <c r="N119" i="3"/>
  <c r="M119" i="3"/>
  <c r="L119" i="3"/>
  <c r="K119" i="3"/>
  <c r="J119" i="3"/>
  <c r="I119" i="3"/>
  <c r="H119" i="3"/>
  <c r="G119" i="3"/>
  <c r="F119" i="3"/>
  <c r="E119" i="3"/>
  <c r="D119" i="3"/>
  <c r="N118" i="3"/>
  <c r="M118" i="3"/>
  <c r="L118" i="3"/>
  <c r="K118" i="3"/>
  <c r="J118" i="3"/>
  <c r="I118" i="3"/>
  <c r="H118" i="3"/>
  <c r="G118" i="3"/>
  <c r="F118" i="3"/>
  <c r="E118" i="3"/>
  <c r="D118" i="3"/>
  <c r="N117" i="3"/>
  <c r="M117" i="3"/>
  <c r="L117" i="3"/>
  <c r="K117" i="3"/>
  <c r="J117" i="3"/>
  <c r="I117" i="3"/>
  <c r="H117" i="3"/>
  <c r="G117" i="3"/>
  <c r="F117" i="3"/>
  <c r="E117" i="3"/>
  <c r="D117" i="3"/>
  <c r="N116" i="3"/>
  <c r="M116" i="3"/>
  <c r="L116" i="3"/>
  <c r="K116" i="3"/>
  <c r="J116" i="3"/>
  <c r="I116" i="3"/>
  <c r="H116" i="3"/>
  <c r="G116" i="3"/>
  <c r="F116" i="3"/>
  <c r="E116" i="3"/>
  <c r="D116" i="3"/>
  <c r="N115" i="3"/>
  <c r="M115" i="3"/>
  <c r="L115" i="3"/>
  <c r="K115" i="3"/>
  <c r="J115" i="3"/>
  <c r="I115" i="3"/>
  <c r="H115" i="3"/>
  <c r="G115" i="3"/>
  <c r="F115" i="3"/>
  <c r="E115" i="3"/>
  <c r="D115" i="3"/>
  <c r="N114" i="3"/>
  <c r="M114" i="3"/>
  <c r="L114" i="3"/>
  <c r="K114" i="3"/>
  <c r="J114" i="3"/>
  <c r="I114" i="3"/>
  <c r="H114" i="3"/>
  <c r="G114" i="3"/>
  <c r="F114" i="3"/>
  <c r="E114" i="3"/>
  <c r="D114" i="3"/>
  <c r="N113" i="3"/>
  <c r="M113" i="3"/>
  <c r="L113" i="3"/>
  <c r="K113" i="3"/>
  <c r="J113" i="3"/>
  <c r="I113" i="3"/>
  <c r="H113" i="3"/>
  <c r="G113" i="3"/>
  <c r="F113" i="3"/>
  <c r="E113" i="3"/>
  <c r="D113" i="3"/>
  <c r="N112" i="3"/>
  <c r="M112" i="3"/>
  <c r="L112" i="3"/>
  <c r="K112" i="3"/>
  <c r="J112" i="3"/>
  <c r="I112" i="3"/>
  <c r="H112" i="3"/>
  <c r="G112" i="3"/>
  <c r="F112" i="3"/>
  <c r="E112" i="3"/>
  <c r="D112" i="3"/>
  <c r="N111" i="3"/>
  <c r="M111" i="3"/>
  <c r="L111" i="3"/>
  <c r="K111" i="3"/>
  <c r="J111" i="3"/>
  <c r="I111" i="3"/>
  <c r="H111" i="3"/>
  <c r="G111" i="3"/>
  <c r="F111" i="3"/>
  <c r="E111" i="3"/>
  <c r="D111" i="3"/>
  <c r="N110" i="3"/>
  <c r="M110" i="3"/>
  <c r="L110" i="3"/>
  <c r="K110" i="3"/>
  <c r="J110" i="3"/>
  <c r="I110" i="3"/>
  <c r="H110" i="3"/>
  <c r="G110" i="3"/>
  <c r="F110" i="3"/>
  <c r="E110" i="3"/>
  <c r="D110" i="3"/>
  <c r="N109" i="3"/>
  <c r="M109" i="3"/>
  <c r="L109" i="3"/>
  <c r="K109" i="3"/>
  <c r="J109" i="3"/>
  <c r="I109" i="3"/>
  <c r="H109" i="3"/>
  <c r="G109" i="3"/>
  <c r="F109" i="3"/>
  <c r="E109" i="3"/>
  <c r="D109" i="3"/>
  <c r="N108" i="3"/>
  <c r="M108" i="3"/>
  <c r="L108" i="3"/>
  <c r="K108" i="3"/>
  <c r="J108" i="3"/>
  <c r="I108" i="3"/>
  <c r="H108" i="3"/>
  <c r="G108" i="3"/>
  <c r="F108" i="3"/>
  <c r="E108" i="3"/>
  <c r="D108" i="3"/>
  <c r="N107" i="3"/>
  <c r="M107" i="3"/>
  <c r="L107" i="3"/>
  <c r="K107" i="3"/>
  <c r="J107" i="3"/>
  <c r="I107" i="3"/>
  <c r="H107" i="3"/>
  <c r="G107" i="3"/>
  <c r="F107" i="3"/>
  <c r="E107" i="3"/>
  <c r="D107" i="3"/>
  <c r="N106" i="3"/>
  <c r="M106" i="3"/>
  <c r="L106" i="3"/>
  <c r="K106" i="3"/>
  <c r="J106" i="3"/>
  <c r="I106" i="3"/>
  <c r="H106" i="3"/>
  <c r="G106" i="3"/>
  <c r="F106" i="3"/>
  <c r="E106" i="3"/>
  <c r="D106" i="3"/>
  <c r="N105" i="3"/>
  <c r="M105" i="3"/>
  <c r="L105" i="3"/>
  <c r="K105" i="3"/>
  <c r="J105" i="3"/>
  <c r="I105" i="3"/>
  <c r="H105" i="3"/>
  <c r="G105" i="3"/>
  <c r="F105" i="3"/>
  <c r="E105" i="3"/>
  <c r="D105" i="3"/>
  <c r="N104" i="3"/>
  <c r="M104" i="3"/>
  <c r="L104" i="3"/>
  <c r="K104" i="3"/>
  <c r="J104" i="3"/>
  <c r="I104" i="3"/>
  <c r="H104" i="3"/>
  <c r="G104" i="3"/>
  <c r="F104" i="3"/>
  <c r="E104" i="3"/>
  <c r="D104" i="3"/>
  <c r="N103" i="3"/>
  <c r="M103" i="3"/>
  <c r="L103" i="3"/>
  <c r="K103" i="3"/>
  <c r="J103" i="3"/>
  <c r="I103" i="3"/>
  <c r="H103" i="3"/>
  <c r="G103" i="3"/>
  <c r="F103" i="3"/>
  <c r="E103" i="3"/>
  <c r="D103" i="3"/>
  <c r="N102" i="3"/>
  <c r="M102" i="3"/>
  <c r="L102" i="3"/>
  <c r="K102" i="3"/>
  <c r="J102" i="3"/>
  <c r="I102" i="3"/>
  <c r="H102" i="3"/>
  <c r="G102" i="3"/>
  <c r="F102" i="3"/>
  <c r="E102" i="3"/>
  <c r="D102" i="3"/>
  <c r="N101" i="3"/>
  <c r="M101" i="3"/>
  <c r="L101" i="3"/>
  <c r="K101" i="3"/>
  <c r="J101" i="3"/>
  <c r="I101" i="3"/>
  <c r="H101" i="3"/>
  <c r="G101" i="3"/>
  <c r="F101" i="3"/>
  <c r="E101" i="3"/>
  <c r="D101" i="3"/>
  <c r="N100" i="3"/>
  <c r="M100" i="3"/>
  <c r="L100" i="3"/>
  <c r="K100" i="3"/>
  <c r="J100" i="3"/>
  <c r="I100" i="3"/>
  <c r="H100" i="3"/>
  <c r="G100" i="3"/>
  <c r="F100" i="3"/>
  <c r="E100" i="3"/>
  <c r="D100" i="3"/>
  <c r="N99" i="3"/>
  <c r="M99" i="3"/>
  <c r="L99" i="3"/>
  <c r="K99" i="3"/>
  <c r="J99" i="3"/>
  <c r="I99" i="3"/>
  <c r="H99" i="3"/>
  <c r="G99" i="3"/>
  <c r="F99" i="3"/>
  <c r="E99" i="3"/>
  <c r="D99" i="3"/>
  <c r="N98" i="3"/>
  <c r="M98" i="3"/>
  <c r="L98" i="3"/>
  <c r="K98" i="3"/>
  <c r="J98" i="3"/>
  <c r="I98" i="3"/>
  <c r="H98" i="3"/>
  <c r="G98" i="3"/>
  <c r="F98" i="3"/>
  <c r="E98" i="3"/>
  <c r="D98" i="3"/>
  <c r="N97" i="3"/>
  <c r="M97" i="3"/>
  <c r="L97" i="3"/>
  <c r="K97" i="3"/>
  <c r="J97" i="3"/>
  <c r="I97" i="3"/>
  <c r="H97" i="3"/>
  <c r="G97" i="3"/>
  <c r="F97" i="3"/>
  <c r="E97" i="3"/>
  <c r="D97" i="3"/>
  <c r="N96" i="3"/>
  <c r="M96" i="3"/>
  <c r="L96" i="3"/>
  <c r="K96" i="3"/>
  <c r="J96" i="3"/>
  <c r="I96" i="3"/>
  <c r="H96" i="3"/>
  <c r="G96" i="3"/>
  <c r="F96" i="3"/>
  <c r="E96" i="3"/>
  <c r="D96" i="3"/>
  <c r="N95" i="3"/>
  <c r="M95" i="3"/>
  <c r="L95" i="3"/>
  <c r="K95" i="3"/>
  <c r="J95" i="3"/>
  <c r="I95" i="3"/>
  <c r="H95" i="3"/>
  <c r="G95" i="3"/>
  <c r="F95" i="3"/>
  <c r="E95" i="3"/>
  <c r="D95" i="3"/>
  <c r="N94" i="3"/>
  <c r="M94" i="3"/>
  <c r="L94" i="3"/>
  <c r="K94" i="3"/>
  <c r="J94" i="3"/>
  <c r="I94" i="3"/>
  <c r="H94" i="3"/>
  <c r="G94" i="3"/>
  <c r="F94" i="3"/>
  <c r="E94" i="3"/>
  <c r="D94" i="3"/>
  <c r="N93" i="3"/>
  <c r="M93" i="3"/>
  <c r="L93" i="3"/>
  <c r="K93" i="3"/>
  <c r="J93" i="3"/>
  <c r="I93" i="3"/>
  <c r="H93" i="3"/>
  <c r="G93" i="3"/>
  <c r="F93" i="3"/>
  <c r="E93" i="3"/>
  <c r="D93" i="3"/>
  <c r="N92" i="3"/>
  <c r="M92" i="3"/>
  <c r="L92" i="3"/>
  <c r="K92" i="3"/>
  <c r="J92" i="3"/>
  <c r="I92" i="3"/>
  <c r="H92" i="3"/>
  <c r="G92" i="3"/>
  <c r="F92" i="3"/>
  <c r="E92" i="3"/>
  <c r="D92" i="3"/>
  <c r="N91" i="3"/>
  <c r="M91" i="3"/>
  <c r="L91" i="3"/>
  <c r="K91" i="3"/>
  <c r="J91" i="3"/>
  <c r="I91" i="3"/>
  <c r="H91" i="3"/>
  <c r="G91" i="3"/>
  <c r="F91" i="3"/>
  <c r="E91" i="3"/>
  <c r="D91" i="3"/>
  <c r="N90" i="3"/>
  <c r="M90" i="3"/>
  <c r="L90" i="3"/>
  <c r="K90" i="3"/>
  <c r="J90" i="3"/>
  <c r="I90" i="3"/>
  <c r="H90" i="3"/>
  <c r="G90" i="3"/>
  <c r="F90" i="3"/>
  <c r="E90" i="3"/>
  <c r="D90" i="3"/>
  <c r="N89" i="3"/>
  <c r="M89" i="3"/>
  <c r="L89" i="3"/>
  <c r="K89" i="3"/>
  <c r="J89" i="3"/>
  <c r="I89" i="3"/>
  <c r="H89" i="3"/>
  <c r="G89" i="3"/>
  <c r="F89" i="3"/>
  <c r="E89" i="3"/>
  <c r="D89" i="3"/>
  <c r="N88" i="3"/>
  <c r="M88" i="3"/>
  <c r="L88" i="3"/>
  <c r="K88" i="3"/>
  <c r="J88" i="3"/>
  <c r="I88" i="3"/>
  <c r="H88" i="3"/>
  <c r="G88" i="3"/>
  <c r="F88" i="3"/>
  <c r="E88" i="3"/>
  <c r="D88" i="3"/>
  <c r="N87" i="3"/>
  <c r="M87" i="3"/>
  <c r="L87" i="3"/>
  <c r="K87" i="3"/>
  <c r="J87" i="3"/>
  <c r="I87" i="3"/>
  <c r="H87" i="3"/>
  <c r="G87" i="3"/>
  <c r="F87" i="3"/>
  <c r="E87" i="3"/>
  <c r="D87" i="3"/>
  <c r="N86" i="3"/>
  <c r="M86" i="3"/>
  <c r="L86" i="3"/>
  <c r="K86" i="3"/>
  <c r="J86" i="3"/>
  <c r="I86" i="3"/>
  <c r="H86" i="3"/>
  <c r="G86" i="3"/>
  <c r="F86" i="3"/>
  <c r="E86" i="3"/>
  <c r="D86" i="3"/>
  <c r="N85" i="3"/>
  <c r="M85" i="3"/>
  <c r="L85" i="3"/>
  <c r="K85" i="3"/>
  <c r="J85" i="3"/>
  <c r="I85" i="3"/>
  <c r="H85" i="3"/>
  <c r="G85" i="3"/>
  <c r="F85" i="3"/>
  <c r="E85" i="3"/>
  <c r="D85" i="3"/>
  <c r="N84" i="3"/>
  <c r="M84" i="3"/>
  <c r="L84" i="3"/>
  <c r="K84" i="3"/>
  <c r="J84" i="3"/>
  <c r="I84" i="3"/>
  <c r="H84" i="3"/>
  <c r="G84" i="3"/>
  <c r="F84" i="3"/>
  <c r="E84" i="3"/>
  <c r="D84" i="3"/>
  <c r="N83" i="3"/>
  <c r="M83" i="3"/>
  <c r="L83" i="3"/>
  <c r="K83" i="3"/>
  <c r="J83" i="3"/>
  <c r="I83" i="3"/>
  <c r="H83" i="3"/>
  <c r="G83" i="3"/>
  <c r="F83" i="3"/>
  <c r="E83" i="3"/>
  <c r="D83" i="3"/>
  <c r="N82" i="3"/>
  <c r="M82" i="3"/>
  <c r="L82" i="3"/>
  <c r="K82" i="3"/>
  <c r="J82" i="3"/>
  <c r="I82" i="3"/>
  <c r="H82" i="3"/>
  <c r="G82" i="3"/>
  <c r="F82" i="3"/>
  <c r="E82" i="3"/>
  <c r="D82" i="3"/>
  <c r="N81" i="3"/>
  <c r="M81" i="3"/>
  <c r="L81" i="3"/>
  <c r="K81" i="3"/>
  <c r="J81" i="3"/>
  <c r="I81" i="3"/>
  <c r="H81" i="3"/>
  <c r="G81" i="3"/>
  <c r="F81" i="3"/>
  <c r="E81" i="3"/>
  <c r="D81" i="3"/>
  <c r="N80" i="3"/>
  <c r="M80" i="3"/>
  <c r="L80" i="3"/>
  <c r="K80" i="3"/>
  <c r="J80" i="3"/>
  <c r="I80" i="3"/>
  <c r="H80" i="3"/>
  <c r="G80" i="3"/>
  <c r="F80" i="3"/>
  <c r="E80" i="3"/>
  <c r="D80" i="3"/>
  <c r="N79" i="3"/>
  <c r="M79" i="3"/>
  <c r="L79" i="3"/>
  <c r="K79" i="3"/>
  <c r="J79" i="3"/>
  <c r="I79" i="3"/>
  <c r="H79" i="3"/>
  <c r="G79" i="3"/>
  <c r="F79" i="3"/>
  <c r="E79" i="3"/>
  <c r="D79" i="3"/>
  <c r="N78" i="3"/>
  <c r="M78" i="3"/>
  <c r="L78" i="3"/>
  <c r="K78" i="3"/>
  <c r="J78" i="3"/>
  <c r="I78" i="3"/>
  <c r="H78" i="3"/>
  <c r="G78" i="3"/>
  <c r="F78" i="3"/>
  <c r="E78" i="3"/>
  <c r="D78" i="3"/>
  <c r="N77" i="3"/>
  <c r="M77" i="3"/>
  <c r="L77" i="3"/>
  <c r="K77" i="3"/>
  <c r="J77" i="3"/>
  <c r="I77" i="3"/>
  <c r="H77" i="3"/>
  <c r="G77" i="3"/>
  <c r="F77" i="3"/>
  <c r="E77" i="3"/>
  <c r="D77" i="3"/>
  <c r="N76" i="3"/>
  <c r="M76" i="3"/>
  <c r="L76" i="3"/>
  <c r="K76" i="3"/>
  <c r="J76" i="3"/>
  <c r="I76" i="3"/>
  <c r="H76" i="3"/>
  <c r="G76" i="3"/>
  <c r="F76" i="3"/>
  <c r="E76" i="3"/>
  <c r="D76" i="3"/>
  <c r="N75" i="3"/>
  <c r="M75" i="3"/>
  <c r="L75" i="3"/>
  <c r="K75" i="3"/>
  <c r="J75" i="3"/>
  <c r="I75" i="3"/>
  <c r="H75" i="3"/>
  <c r="G75" i="3"/>
  <c r="F75" i="3"/>
  <c r="E75" i="3"/>
  <c r="D75" i="3"/>
  <c r="N74" i="3"/>
  <c r="M74" i="3"/>
  <c r="L74" i="3"/>
  <c r="K74" i="3"/>
  <c r="J74" i="3"/>
  <c r="I74" i="3"/>
  <c r="H74" i="3"/>
  <c r="G74" i="3"/>
  <c r="F74" i="3"/>
  <c r="E74" i="3"/>
  <c r="D74" i="3"/>
  <c r="N73" i="3"/>
  <c r="M73" i="3"/>
  <c r="L73" i="3"/>
  <c r="K73" i="3"/>
  <c r="J73" i="3"/>
  <c r="I73" i="3"/>
  <c r="H73" i="3"/>
  <c r="G73" i="3"/>
  <c r="F73" i="3"/>
  <c r="E73" i="3"/>
  <c r="D73" i="3"/>
  <c r="N72" i="3"/>
  <c r="M72" i="3"/>
  <c r="L72" i="3"/>
  <c r="K72" i="3"/>
  <c r="J72" i="3"/>
  <c r="I72" i="3"/>
  <c r="H72" i="3"/>
  <c r="G72" i="3"/>
  <c r="F72" i="3"/>
  <c r="E72" i="3"/>
  <c r="D72" i="3"/>
  <c r="N71" i="3"/>
  <c r="M71" i="3"/>
  <c r="L71" i="3"/>
  <c r="K71" i="3"/>
  <c r="J71" i="3"/>
  <c r="I71" i="3"/>
  <c r="H71" i="3"/>
  <c r="G71" i="3"/>
  <c r="F71" i="3"/>
  <c r="E71" i="3"/>
  <c r="D71" i="3"/>
  <c r="N70" i="3"/>
  <c r="M70" i="3"/>
  <c r="L70" i="3"/>
  <c r="K70" i="3"/>
  <c r="J70" i="3"/>
  <c r="I70" i="3"/>
  <c r="H70" i="3"/>
  <c r="G70" i="3"/>
  <c r="F70" i="3"/>
  <c r="E70" i="3"/>
  <c r="D70" i="3"/>
  <c r="N69" i="3"/>
  <c r="M69" i="3"/>
  <c r="L69" i="3"/>
  <c r="K69" i="3"/>
  <c r="J69" i="3"/>
  <c r="I69" i="3"/>
  <c r="H69" i="3"/>
  <c r="G69" i="3"/>
  <c r="F69" i="3"/>
  <c r="E69" i="3"/>
  <c r="D69" i="3"/>
  <c r="N68" i="3"/>
  <c r="M68" i="3"/>
  <c r="L68" i="3"/>
  <c r="K68" i="3"/>
  <c r="J68" i="3"/>
  <c r="I68" i="3"/>
  <c r="H68" i="3"/>
  <c r="G68" i="3"/>
  <c r="F68" i="3"/>
  <c r="E68" i="3"/>
  <c r="D68" i="3"/>
  <c r="N67" i="3"/>
  <c r="M67" i="3"/>
  <c r="L67" i="3"/>
  <c r="K67" i="3"/>
  <c r="J67" i="3"/>
  <c r="I67" i="3"/>
  <c r="H67" i="3"/>
  <c r="G67" i="3"/>
  <c r="F67" i="3"/>
  <c r="P67" i="3" s="1"/>
  <c r="E64" i="4" s="1"/>
  <c r="E67" i="3"/>
  <c r="D67" i="3"/>
  <c r="N66" i="3"/>
  <c r="M66" i="3"/>
  <c r="L66" i="3"/>
  <c r="K66" i="3"/>
  <c r="J66" i="3"/>
  <c r="I66" i="3"/>
  <c r="H66" i="3"/>
  <c r="G66" i="3"/>
  <c r="F66" i="3"/>
  <c r="E66" i="3"/>
  <c r="D66" i="3"/>
  <c r="N65" i="3"/>
  <c r="M65" i="3"/>
  <c r="L65" i="3"/>
  <c r="K65" i="3"/>
  <c r="J65" i="3"/>
  <c r="I65" i="3"/>
  <c r="H65" i="3"/>
  <c r="G65" i="3"/>
  <c r="F65" i="3"/>
  <c r="E65" i="3"/>
  <c r="D65" i="3"/>
  <c r="N64" i="3"/>
  <c r="M64" i="3"/>
  <c r="L64" i="3"/>
  <c r="K64" i="3"/>
  <c r="J64" i="3"/>
  <c r="I64" i="3"/>
  <c r="H64" i="3"/>
  <c r="G64" i="3"/>
  <c r="F64" i="3"/>
  <c r="E64" i="3"/>
  <c r="D64" i="3"/>
  <c r="N63" i="3"/>
  <c r="M63" i="3"/>
  <c r="L63" i="3"/>
  <c r="K63" i="3"/>
  <c r="J63" i="3"/>
  <c r="I63" i="3"/>
  <c r="H63" i="3"/>
  <c r="G63" i="3"/>
  <c r="F63" i="3"/>
  <c r="E63" i="3"/>
  <c r="D63" i="3"/>
  <c r="N62" i="3"/>
  <c r="M62" i="3"/>
  <c r="L62" i="3"/>
  <c r="K62" i="3"/>
  <c r="J62" i="3"/>
  <c r="I62" i="3"/>
  <c r="H62" i="3"/>
  <c r="G62" i="3"/>
  <c r="F62" i="3"/>
  <c r="E62" i="3"/>
  <c r="D62" i="3"/>
  <c r="N61" i="3"/>
  <c r="M61" i="3"/>
  <c r="L61" i="3"/>
  <c r="K61" i="3"/>
  <c r="J61" i="3"/>
  <c r="I61" i="3"/>
  <c r="H61" i="3"/>
  <c r="G61" i="3"/>
  <c r="F61" i="3"/>
  <c r="E61" i="3"/>
  <c r="D61" i="3"/>
  <c r="N60" i="3"/>
  <c r="M60" i="3"/>
  <c r="L60" i="3"/>
  <c r="K60" i="3"/>
  <c r="J60" i="3"/>
  <c r="I60" i="3"/>
  <c r="H60" i="3"/>
  <c r="G60" i="3"/>
  <c r="P60" i="3" s="1"/>
  <c r="E57" i="4" s="1"/>
  <c r="F60" i="3"/>
  <c r="E60" i="3"/>
  <c r="D60" i="3"/>
  <c r="N59" i="3"/>
  <c r="M59" i="3"/>
  <c r="L59" i="3"/>
  <c r="K59" i="3"/>
  <c r="J59" i="3"/>
  <c r="I59" i="3"/>
  <c r="H59" i="3"/>
  <c r="G59" i="3"/>
  <c r="F59" i="3"/>
  <c r="E59" i="3"/>
  <c r="D59" i="3"/>
  <c r="N58" i="3"/>
  <c r="M58" i="3"/>
  <c r="L58" i="3"/>
  <c r="K58" i="3"/>
  <c r="J58" i="3"/>
  <c r="I58" i="3"/>
  <c r="H58" i="3"/>
  <c r="G58" i="3"/>
  <c r="F58" i="3"/>
  <c r="E58" i="3"/>
  <c r="P58" i="3" s="1"/>
  <c r="E55" i="4" s="1"/>
  <c r="D58" i="3"/>
  <c r="N57" i="3"/>
  <c r="M57" i="3"/>
  <c r="L57" i="3"/>
  <c r="K57" i="3"/>
  <c r="J57" i="3"/>
  <c r="I57" i="3"/>
  <c r="H57" i="3"/>
  <c r="G57" i="3"/>
  <c r="F57" i="3"/>
  <c r="E57" i="3"/>
  <c r="D57" i="3"/>
  <c r="N56" i="3"/>
  <c r="M56" i="3"/>
  <c r="L56" i="3"/>
  <c r="K56" i="3"/>
  <c r="J56" i="3"/>
  <c r="I56" i="3"/>
  <c r="H56" i="3"/>
  <c r="G56" i="3"/>
  <c r="F56" i="3"/>
  <c r="E56" i="3"/>
  <c r="D56" i="3"/>
  <c r="N55" i="3"/>
  <c r="M55" i="3"/>
  <c r="L55" i="3"/>
  <c r="K55" i="3"/>
  <c r="J55" i="3"/>
  <c r="I55" i="3"/>
  <c r="H55" i="3"/>
  <c r="G55" i="3"/>
  <c r="F55" i="3"/>
  <c r="E55" i="3"/>
  <c r="D55" i="3"/>
  <c r="N54" i="3"/>
  <c r="M54" i="3"/>
  <c r="L54" i="3"/>
  <c r="K54" i="3"/>
  <c r="J54" i="3"/>
  <c r="I54" i="3"/>
  <c r="H54" i="3"/>
  <c r="G54" i="3"/>
  <c r="F54" i="3"/>
  <c r="E54" i="3"/>
  <c r="D54" i="3"/>
  <c r="N53" i="3"/>
  <c r="M53" i="3"/>
  <c r="L53" i="3"/>
  <c r="K53" i="3"/>
  <c r="J53" i="3"/>
  <c r="I53" i="3"/>
  <c r="H53" i="3"/>
  <c r="G53" i="3"/>
  <c r="F53" i="3"/>
  <c r="E53" i="3"/>
  <c r="D53" i="3"/>
  <c r="N52" i="3"/>
  <c r="M52" i="3"/>
  <c r="L52" i="3"/>
  <c r="K52" i="3"/>
  <c r="J52" i="3"/>
  <c r="I52" i="3"/>
  <c r="H52" i="3"/>
  <c r="G52" i="3"/>
  <c r="P52" i="3" s="1"/>
  <c r="E49" i="4" s="1"/>
  <c r="F52" i="3"/>
  <c r="E52" i="3"/>
  <c r="D52" i="3"/>
  <c r="N51" i="3"/>
  <c r="M51" i="3"/>
  <c r="L51" i="3"/>
  <c r="K51" i="3"/>
  <c r="J51" i="3"/>
  <c r="I51" i="3"/>
  <c r="H51" i="3"/>
  <c r="G51" i="3"/>
  <c r="F51" i="3"/>
  <c r="E51" i="3"/>
  <c r="D51" i="3"/>
  <c r="N50" i="3"/>
  <c r="M50" i="3"/>
  <c r="L50" i="3"/>
  <c r="K50" i="3"/>
  <c r="J50" i="3"/>
  <c r="I50" i="3"/>
  <c r="H50" i="3"/>
  <c r="G50" i="3"/>
  <c r="F50" i="3"/>
  <c r="E50" i="3"/>
  <c r="D50" i="3"/>
  <c r="N49" i="3"/>
  <c r="M49" i="3"/>
  <c r="L49" i="3"/>
  <c r="K49" i="3"/>
  <c r="J49" i="3"/>
  <c r="I49" i="3"/>
  <c r="H49" i="3"/>
  <c r="G49" i="3"/>
  <c r="F49" i="3"/>
  <c r="E49" i="3"/>
  <c r="D49" i="3"/>
  <c r="N48" i="3"/>
  <c r="M48" i="3"/>
  <c r="L48" i="3"/>
  <c r="K48" i="3"/>
  <c r="J48" i="3"/>
  <c r="I48" i="3"/>
  <c r="H48" i="3"/>
  <c r="G48" i="3"/>
  <c r="F48" i="3"/>
  <c r="E48" i="3"/>
  <c r="D48" i="3"/>
  <c r="N47" i="3"/>
  <c r="M47" i="3"/>
  <c r="L47" i="3"/>
  <c r="K47" i="3"/>
  <c r="J47" i="3"/>
  <c r="I47" i="3"/>
  <c r="H47" i="3"/>
  <c r="G47" i="3"/>
  <c r="F47" i="3"/>
  <c r="E47" i="3"/>
  <c r="D47" i="3"/>
  <c r="N46" i="3"/>
  <c r="M46" i="3"/>
  <c r="L46" i="3"/>
  <c r="K46" i="3"/>
  <c r="J46" i="3"/>
  <c r="I46" i="3"/>
  <c r="H46" i="3"/>
  <c r="G46" i="3"/>
  <c r="F46" i="3"/>
  <c r="E46" i="3"/>
  <c r="P46" i="3" s="1"/>
  <c r="E43" i="4" s="1"/>
  <c r="D46" i="3"/>
  <c r="N45" i="3"/>
  <c r="M45" i="3"/>
  <c r="L45" i="3"/>
  <c r="K45" i="3"/>
  <c r="J45" i="3"/>
  <c r="I45" i="3"/>
  <c r="H45" i="3"/>
  <c r="G45" i="3"/>
  <c r="F45" i="3"/>
  <c r="E45" i="3"/>
  <c r="D45" i="3"/>
  <c r="N44" i="3"/>
  <c r="M44" i="3"/>
  <c r="L44" i="3"/>
  <c r="K44" i="3"/>
  <c r="J44" i="3"/>
  <c r="I44" i="3"/>
  <c r="H44" i="3"/>
  <c r="G44" i="3"/>
  <c r="F44" i="3"/>
  <c r="E44" i="3"/>
  <c r="D44" i="3"/>
  <c r="N43" i="3"/>
  <c r="M43" i="3"/>
  <c r="L43" i="3"/>
  <c r="K43" i="3"/>
  <c r="J43" i="3"/>
  <c r="I43" i="3"/>
  <c r="H43" i="3"/>
  <c r="G43" i="3"/>
  <c r="F43" i="3"/>
  <c r="E43" i="3"/>
  <c r="D43" i="3"/>
  <c r="N42" i="3"/>
  <c r="M42" i="3"/>
  <c r="L42" i="3"/>
  <c r="K42" i="3"/>
  <c r="J42" i="3"/>
  <c r="I42" i="3"/>
  <c r="H42" i="3"/>
  <c r="G42" i="3"/>
  <c r="F42" i="3"/>
  <c r="E42" i="3"/>
  <c r="D42" i="3"/>
  <c r="N41" i="3"/>
  <c r="M41" i="3"/>
  <c r="L41" i="3"/>
  <c r="K41" i="3"/>
  <c r="J41" i="3"/>
  <c r="I41" i="3"/>
  <c r="H41" i="3"/>
  <c r="G41" i="3"/>
  <c r="F41" i="3"/>
  <c r="E41" i="3"/>
  <c r="D41" i="3"/>
  <c r="P41" i="3" s="1"/>
  <c r="E38" i="4" s="1"/>
  <c r="N40" i="3"/>
  <c r="M40" i="3"/>
  <c r="L40" i="3"/>
  <c r="K40" i="3"/>
  <c r="J40" i="3"/>
  <c r="I40" i="3"/>
  <c r="H40" i="3"/>
  <c r="G40" i="3"/>
  <c r="F40" i="3"/>
  <c r="E40" i="3"/>
  <c r="D40" i="3"/>
  <c r="N39" i="3"/>
  <c r="M39" i="3"/>
  <c r="L39" i="3"/>
  <c r="K39" i="3"/>
  <c r="J39" i="3"/>
  <c r="I39" i="3"/>
  <c r="H39" i="3"/>
  <c r="G39" i="3"/>
  <c r="F39" i="3"/>
  <c r="E39" i="3"/>
  <c r="D39" i="3"/>
  <c r="N38" i="3"/>
  <c r="M38" i="3"/>
  <c r="L38" i="3"/>
  <c r="K38" i="3"/>
  <c r="J38" i="3"/>
  <c r="I38" i="3"/>
  <c r="H38" i="3"/>
  <c r="G38" i="3"/>
  <c r="F38" i="3"/>
  <c r="E38" i="3"/>
  <c r="D38" i="3"/>
  <c r="N37" i="3"/>
  <c r="M37" i="3"/>
  <c r="L37" i="3"/>
  <c r="K37" i="3"/>
  <c r="J37" i="3"/>
  <c r="I37" i="3"/>
  <c r="H37" i="3"/>
  <c r="G37" i="3"/>
  <c r="F37" i="3"/>
  <c r="E37" i="3"/>
  <c r="D37" i="3"/>
  <c r="N36" i="3"/>
  <c r="M36" i="3"/>
  <c r="L36" i="3"/>
  <c r="K36" i="3"/>
  <c r="J36" i="3"/>
  <c r="I36" i="3"/>
  <c r="H36" i="3"/>
  <c r="G36" i="3"/>
  <c r="P36" i="3" s="1"/>
  <c r="E33" i="4" s="1"/>
  <c r="F36" i="3"/>
  <c r="E36" i="3"/>
  <c r="D36" i="3"/>
  <c r="N35" i="3"/>
  <c r="M35" i="3"/>
  <c r="L35" i="3"/>
  <c r="K35" i="3"/>
  <c r="J35" i="3"/>
  <c r="I35" i="3"/>
  <c r="H35" i="3"/>
  <c r="G35" i="3"/>
  <c r="F35" i="3"/>
  <c r="E35" i="3"/>
  <c r="D35" i="3"/>
  <c r="N34" i="3"/>
  <c r="M34" i="3"/>
  <c r="L34" i="3"/>
  <c r="K34" i="3"/>
  <c r="J34" i="3"/>
  <c r="I34" i="3"/>
  <c r="H34" i="3"/>
  <c r="G34" i="3"/>
  <c r="F34" i="3"/>
  <c r="E34" i="3"/>
  <c r="D34" i="3"/>
  <c r="N33" i="3"/>
  <c r="M33" i="3"/>
  <c r="L33" i="3"/>
  <c r="K33" i="3"/>
  <c r="J33" i="3"/>
  <c r="I33" i="3"/>
  <c r="H33" i="3"/>
  <c r="G33" i="3"/>
  <c r="F33" i="3"/>
  <c r="E33" i="3"/>
  <c r="D33" i="3"/>
  <c r="P33" i="3" s="1"/>
  <c r="E30" i="4" s="1"/>
  <c r="N32" i="3"/>
  <c r="M32" i="3"/>
  <c r="L32" i="3"/>
  <c r="K32" i="3"/>
  <c r="J32" i="3"/>
  <c r="I32" i="3"/>
  <c r="H32" i="3"/>
  <c r="G32" i="3"/>
  <c r="F32" i="3"/>
  <c r="E32" i="3"/>
  <c r="D32" i="3"/>
  <c r="N31" i="3"/>
  <c r="M31" i="3"/>
  <c r="L31" i="3"/>
  <c r="K31" i="3"/>
  <c r="J31" i="3"/>
  <c r="I31" i="3"/>
  <c r="H31" i="3"/>
  <c r="G31" i="3"/>
  <c r="F31" i="3"/>
  <c r="P31" i="3" s="1"/>
  <c r="E28" i="4" s="1"/>
  <c r="E31" i="3"/>
  <c r="D31" i="3"/>
  <c r="N30" i="3"/>
  <c r="M30" i="3"/>
  <c r="L30" i="3"/>
  <c r="K30" i="3"/>
  <c r="J30" i="3"/>
  <c r="I30" i="3"/>
  <c r="H30" i="3"/>
  <c r="G30" i="3"/>
  <c r="F30" i="3"/>
  <c r="E30" i="3"/>
  <c r="D30" i="3"/>
  <c r="N29" i="3"/>
  <c r="M29" i="3"/>
  <c r="L29" i="3"/>
  <c r="K29" i="3"/>
  <c r="J29" i="3"/>
  <c r="I29" i="3"/>
  <c r="H29" i="3"/>
  <c r="G29" i="3"/>
  <c r="F29" i="3"/>
  <c r="E29" i="3"/>
  <c r="D29" i="3"/>
  <c r="N28" i="3"/>
  <c r="M28" i="3"/>
  <c r="L28" i="3"/>
  <c r="K28" i="3"/>
  <c r="J28" i="3"/>
  <c r="I28" i="3"/>
  <c r="H28" i="3"/>
  <c r="G28" i="3"/>
  <c r="F28" i="3"/>
  <c r="E28" i="3"/>
  <c r="D28" i="3"/>
  <c r="N27" i="3"/>
  <c r="M27" i="3"/>
  <c r="L27" i="3"/>
  <c r="K27" i="3"/>
  <c r="J27" i="3"/>
  <c r="I27" i="3"/>
  <c r="H27" i="3"/>
  <c r="G27" i="3"/>
  <c r="F27" i="3"/>
  <c r="P27" i="3" s="1"/>
  <c r="E24" i="4" s="1"/>
  <c r="E27" i="3"/>
  <c r="D27" i="3"/>
  <c r="N26" i="3"/>
  <c r="M26" i="3"/>
  <c r="L26" i="3"/>
  <c r="K26" i="3"/>
  <c r="J26" i="3"/>
  <c r="I26" i="3"/>
  <c r="H26" i="3"/>
  <c r="G26" i="3"/>
  <c r="F26" i="3"/>
  <c r="E26" i="3"/>
  <c r="D26" i="3"/>
  <c r="N25" i="3"/>
  <c r="M25" i="3"/>
  <c r="L25" i="3"/>
  <c r="K25" i="3"/>
  <c r="J25" i="3"/>
  <c r="I25" i="3"/>
  <c r="H25" i="3"/>
  <c r="G25" i="3"/>
  <c r="F25" i="3"/>
  <c r="E25" i="3"/>
  <c r="D25" i="3"/>
  <c r="N24" i="3"/>
  <c r="M24" i="3"/>
  <c r="L24" i="3"/>
  <c r="K24" i="3"/>
  <c r="J24" i="3"/>
  <c r="I24" i="3"/>
  <c r="H24" i="3"/>
  <c r="G24" i="3"/>
  <c r="F24" i="3"/>
  <c r="E24" i="3"/>
  <c r="D24" i="3"/>
  <c r="N23" i="3"/>
  <c r="M23" i="3"/>
  <c r="L23" i="3"/>
  <c r="K23" i="3"/>
  <c r="J23" i="3"/>
  <c r="I23" i="3"/>
  <c r="H23" i="3"/>
  <c r="G23" i="3"/>
  <c r="F23" i="3"/>
  <c r="P23" i="3" s="1"/>
  <c r="E20" i="4" s="1"/>
  <c r="E23" i="3"/>
  <c r="D23" i="3"/>
  <c r="N22" i="3"/>
  <c r="M22" i="3"/>
  <c r="L22" i="3"/>
  <c r="K22" i="3"/>
  <c r="J22" i="3"/>
  <c r="I22" i="3"/>
  <c r="H22" i="3"/>
  <c r="G22" i="3"/>
  <c r="F22" i="3"/>
  <c r="E22" i="3"/>
  <c r="P22" i="3" s="1"/>
  <c r="E19" i="4" s="1"/>
  <c r="D22" i="3"/>
  <c r="N21" i="3"/>
  <c r="M21" i="3"/>
  <c r="L21" i="3"/>
  <c r="K21" i="3"/>
  <c r="J21" i="3"/>
  <c r="I21" i="3"/>
  <c r="H21" i="3"/>
  <c r="G21" i="3"/>
  <c r="F21" i="3"/>
  <c r="E21" i="3"/>
  <c r="D21" i="3"/>
  <c r="N20" i="3"/>
  <c r="M20" i="3"/>
  <c r="L20" i="3"/>
  <c r="K20" i="3"/>
  <c r="J20" i="3"/>
  <c r="I20" i="3"/>
  <c r="H20" i="3"/>
  <c r="G20" i="3"/>
  <c r="F20" i="3"/>
  <c r="E20" i="3"/>
  <c r="D20" i="3"/>
  <c r="N19" i="3"/>
  <c r="M19" i="3"/>
  <c r="L19" i="3"/>
  <c r="K19" i="3"/>
  <c r="J19" i="3"/>
  <c r="I19" i="3"/>
  <c r="H19" i="3"/>
  <c r="G19" i="3"/>
  <c r="F19" i="3"/>
  <c r="E19" i="3"/>
  <c r="D19" i="3"/>
  <c r="N18" i="3"/>
  <c r="M18" i="3"/>
  <c r="L18" i="3"/>
  <c r="K18" i="3"/>
  <c r="J18" i="3"/>
  <c r="I18" i="3"/>
  <c r="H18" i="3"/>
  <c r="G18" i="3"/>
  <c r="F18" i="3"/>
  <c r="E18" i="3"/>
  <c r="D18" i="3"/>
  <c r="N17" i="3"/>
  <c r="M17" i="3"/>
  <c r="L17" i="3"/>
  <c r="K17" i="3"/>
  <c r="J17" i="3"/>
  <c r="I17" i="3"/>
  <c r="H17" i="3"/>
  <c r="G17" i="3"/>
  <c r="F17" i="3"/>
  <c r="E17" i="3"/>
  <c r="D17" i="3"/>
  <c r="N16" i="3"/>
  <c r="M16" i="3"/>
  <c r="L16" i="3"/>
  <c r="K16" i="3"/>
  <c r="J16" i="3"/>
  <c r="I16" i="3"/>
  <c r="H16" i="3"/>
  <c r="G16" i="3"/>
  <c r="F16" i="3"/>
  <c r="E16" i="3"/>
  <c r="D16" i="3"/>
  <c r="N15" i="3"/>
  <c r="M15" i="3"/>
  <c r="L15" i="3"/>
  <c r="K15" i="3"/>
  <c r="J15" i="3"/>
  <c r="I15" i="3"/>
  <c r="H15" i="3"/>
  <c r="G15" i="3"/>
  <c r="F15" i="3"/>
  <c r="P15" i="3" s="1"/>
  <c r="E12" i="4" s="1"/>
  <c r="E15" i="3"/>
  <c r="D15" i="3"/>
  <c r="N14" i="3"/>
  <c r="M14" i="3"/>
  <c r="L14" i="3"/>
  <c r="K14" i="3"/>
  <c r="J14" i="3"/>
  <c r="I14" i="3"/>
  <c r="H14" i="3"/>
  <c r="G14" i="3"/>
  <c r="F14" i="3"/>
  <c r="E14" i="3"/>
  <c r="D14" i="3"/>
  <c r="N13" i="3"/>
  <c r="M13" i="3"/>
  <c r="L13" i="3"/>
  <c r="K13" i="3"/>
  <c r="J13" i="3"/>
  <c r="I13" i="3"/>
  <c r="H13" i="3"/>
  <c r="G13" i="3"/>
  <c r="F13" i="3"/>
  <c r="E13" i="3"/>
  <c r="D13" i="3"/>
  <c r="P13" i="3" s="1"/>
  <c r="E10" i="4" s="1"/>
  <c r="N12" i="3"/>
  <c r="M12" i="3"/>
  <c r="L12" i="3"/>
  <c r="K12" i="3"/>
  <c r="J12" i="3"/>
  <c r="I12" i="3"/>
  <c r="H12" i="3"/>
  <c r="G12" i="3"/>
  <c r="F12" i="3"/>
  <c r="E12" i="3"/>
  <c r="D12" i="3"/>
  <c r="N11" i="3"/>
  <c r="M11" i="3"/>
  <c r="L11" i="3"/>
  <c r="K11" i="3"/>
  <c r="J11" i="3"/>
  <c r="I11" i="3"/>
  <c r="H11" i="3"/>
  <c r="G11" i="3"/>
  <c r="F11" i="3"/>
  <c r="E11" i="3"/>
  <c r="D11" i="3"/>
  <c r="N10" i="3"/>
  <c r="M10" i="3"/>
  <c r="L10" i="3"/>
  <c r="K10" i="3"/>
  <c r="J10" i="3"/>
  <c r="I10" i="3"/>
  <c r="H10" i="3"/>
  <c r="G10" i="3"/>
  <c r="F10" i="3"/>
  <c r="E10" i="3"/>
  <c r="D10" i="3"/>
  <c r="N9" i="3"/>
  <c r="M9" i="3"/>
  <c r="L9" i="3"/>
  <c r="K9" i="3"/>
  <c r="J9" i="3"/>
  <c r="I9" i="3"/>
  <c r="H9" i="3"/>
  <c r="G9" i="3"/>
  <c r="F9" i="3"/>
  <c r="E9" i="3"/>
  <c r="D9" i="3"/>
  <c r="P9" i="3" s="1"/>
  <c r="E6" i="4" s="1"/>
  <c r="N8" i="3"/>
  <c r="M8" i="3"/>
  <c r="L8" i="3"/>
  <c r="K8" i="3"/>
  <c r="J8" i="3"/>
  <c r="I8" i="3"/>
  <c r="H8" i="3"/>
  <c r="G8" i="3"/>
  <c r="F8" i="3"/>
  <c r="E8" i="3"/>
  <c r="D8" i="3"/>
  <c r="N7" i="3"/>
  <c r="M7" i="3"/>
  <c r="L7" i="3"/>
  <c r="K7" i="3"/>
  <c r="J7" i="3"/>
  <c r="I7" i="3"/>
  <c r="H7" i="3"/>
  <c r="G7" i="3"/>
  <c r="F7" i="3"/>
  <c r="E7" i="3"/>
  <c r="D7" i="3"/>
  <c r="N6" i="3"/>
  <c r="M6" i="3"/>
  <c r="L6" i="3"/>
  <c r="K6" i="3"/>
  <c r="J6" i="3"/>
  <c r="I6" i="3"/>
  <c r="H6" i="3"/>
  <c r="G6" i="3"/>
  <c r="F6" i="3"/>
  <c r="E6" i="3"/>
  <c r="P6" i="3" s="1"/>
  <c r="E3" i="4" s="1"/>
  <c r="D6" i="3"/>
  <c r="H204" i="1"/>
  <c r="G204" i="1"/>
  <c r="F204" i="1"/>
  <c r="E204" i="1"/>
  <c r="D204" i="1"/>
  <c r="H203" i="1"/>
  <c r="G203" i="1"/>
  <c r="J203" i="1" s="1"/>
  <c r="D201" i="4" s="1"/>
  <c r="F203" i="1"/>
  <c r="E203" i="1"/>
  <c r="D203" i="1"/>
  <c r="H202" i="1"/>
  <c r="G202" i="1"/>
  <c r="F202" i="1"/>
  <c r="E202" i="1"/>
  <c r="D202" i="1"/>
  <c r="H201" i="1"/>
  <c r="G201" i="1"/>
  <c r="F201" i="1"/>
  <c r="E201" i="1"/>
  <c r="D201" i="1"/>
  <c r="H200" i="1"/>
  <c r="G200" i="1"/>
  <c r="F200" i="1"/>
  <c r="E200" i="1"/>
  <c r="D200" i="1"/>
  <c r="H199" i="1"/>
  <c r="G199" i="1"/>
  <c r="J199" i="1" s="1"/>
  <c r="D197" i="4" s="1"/>
  <c r="F199" i="1"/>
  <c r="E199" i="1"/>
  <c r="D199" i="1"/>
  <c r="H198" i="1"/>
  <c r="G198" i="1"/>
  <c r="F198" i="1"/>
  <c r="E198" i="1"/>
  <c r="D198" i="1"/>
  <c r="J198" i="1" s="1"/>
  <c r="D196" i="4" s="1"/>
  <c r="H197" i="1"/>
  <c r="G197" i="1"/>
  <c r="F197" i="1"/>
  <c r="E197" i="1"/>
  <c r="D197" i="1"/>
  <c r="H196" i="1"/>
  <c r="G196" i="1"/>
  <c r="F196" i="1"/>
  <c r="E196" i="1"/>
  <c r="D196" i="1"/>
  <c r="H195" i="1"/>
  <c r="G195" i="1"/>
  <c r="J195" i="1" s="1"/>
  <c r="D193" i="4" s="1"/>
  <c r="F195" i="1"/>
  <c r="E195" i="1"/>
  <c r="D195" i="1"/>
  <c r="H194" i="1"/>
  <c r="G194" i="1"/>
  <c r="F194" i="1"/>
  <c r="E194" i="1"/>
  <c r="D194" i="1"/>
  <c r="J194" i="1" s="1"/>
  <c r="D192" i="4" s="1"/>
  <c r="H193" i="1"/>
  <c r="G193" i="1"/>
  <c r="F193" i="1"/>
  <c r="E193" i="1"/>
  <c r="J193" i="1" s="1"/>
  <c r="D191" i="4" s="1"/>
  <c r="D193" i="1"/>
  <c r="H192" i="1"/>
  <c r="G192" i="1"/>
  <c r="F192" i="1"/>
  <c r="J192" i="1" s="1"/>
  <c r="D190" i="4" s="1"/>
  <c r="E192" i="1"/>
  <c r="D192" i="1"/>
  <c r="H191" i="1"/>
  <c r="G191" i="1"/>
  <c r="J191" i="1" s="1"/>
  <c r="D189" i="4" s="1"/>
  <c r="F191" i="1"/>
  <c r="E191" i="1"/>
  <c r="D191" i="1"/>
  <c r="H190" i="1"/>
  <c r="G190" i="1"/>
  <c r="F190" i="1"/>
  <c r="E190" i="1"/>
  <c r="D190" i="1"/>
  <c r="H189" i="1"/>
  <c r="G189" i="1"/>
  <c r="F189" i="1"/>
  <c r="E189" i="1"/>
  <c r="J189" i="1" s="1"/>
  <c r="D187" i="4" s="1"/>
  <c r="D189" i="1"/>
  <c r="H188" i="1"/>
  <c r="G188" i="1"/>
  <c r="F188" i="1"/>
  <c r="J188" i="1" s="1"/>
  <c r="D186" i="4" s="1"/>
  <c r="E188" i="1"/>
  <c r="D188" i="1"/>
  <c r="H187" i="1"/>
  <c r="G187" i="1"/>
  <c r="J187" i="1" s="1"/>
  <c r="D185" i="4" s="1"/>
  <c r="F187" i="1"/>
  <c r="E187" i="1"/>
  <c r="D187" i="1"/>
  <c r="H186" i="1"/>
  <c r="G186" i="1"/>
  <c r="F186" i="1"/>
  <c r="E186" i="1"/>
  <c r="D186" i="1"/>
  <c r="J186" i="1" s="1"/>
  <c r="D184" i="4" s="1"/>
  <c r="H185" i="1"/>
  <c r="G185" i="1"/>
  <c r="F185" i="1"/>
  <c r="E185" i="1"/>
  <c r="J185" i="1" s="1"/>
  <c r="D183" i="4" s="1"/>
  <c r="D185" i="1"/>
  <c r="H184" i="1"/>
  <c r="G184" i="1"/>
  <c r="F184" i="1"/>
  <c r="J184" i="1" s="1"/>
  <c r="D182" i="4" s="1"/>
  <c r="E184" i="1"/>
  <c r="D184" i="1"/>
  <c r="H183" i="1"/>
  <c r="G183" i="1"/>
  <c r="J183" i="1" s="1"/>
  <c r="D181" i="4" s="1"/>
  <c r="F183" i="1"/>
  <c r="E183" i="1"/>
  <c r="D183" i="1"/>
  <c r="H182" i="1"/>
  <c r="G182" i="1"/>
  <c r="F182" i="1"/>
  <c r="E182" i="1"/>
  <c r="D182" i="1"/>
  <c r="H181" i="1"/>
  <c r="G181" i="1"/>
  <c r="F181" i="1"/>
  <c r="E181" i="1"/>
  <c r="J181" i="1" s="1"/>
  <c r="D179" i="4" s="1"/>
  <c r="D181" i="1"/>
  <c r="H180" i="1"/>
  <c r="G180" i="1"/>
  <c r="F180" i="1"/>
  <c r="E180" i="1"/>
  <c r="D180" i="1"/>
  <c r="H179" i="1"/>
  <c r="G179" i="1"/>
  <c r="F179" i="1"/>
  <c r="E179" i="1"/>
  <c r="D179" i="1"/>
  <c r="H178" i="1"/>
  <c r="G178" i="1"/>
  <c r="F178" i="1"/>
  <c r="E178" i="1"/>
  <c r="D178" i="1"/>
  <c r="J178" i="1" s="1"/>
  <c r="D176" i="4" s="1"/>
  <c r="H177" i="1"/>
  <c r="G177" i="1"/>
  <c r="F177" i="1"/>
  <c r="E177" i="1"/>
  <c r="D177" i="1"/>
  <c r="H176" i="1"/>
  <c r="G176" i="1"/>
  <c r="F176" i="1"/>
  <c r="E176" i="1"/>
  <c r="D176" i="1"/>
  <c r="H175" i="1"/>
  <c r="G175" i="1"/>
  <c r="J175" i="1" s="1"/>
  <c r="D173" i="4" s="1"/>
  <c r="F175" i="1"/>
  <c r="E175" i="1"/>
  <c r="D175" i="1"/>
  <c r="H174" i="1"/>
  <c r="G174" i="1"/>
  <c r="F174" i="1"/>
  <c r="E174" i="1"/>
  <c r="D174" i="1"/>
  <c r="H173" i="1"/>
  <c r="G173" i="1"/>
  <c r="F173" i="1"/>
  <c r="E173" i="1"/>
  <c r="J173" i="1" s="1"/>
  <c r="D171" i="4" s="1"/>
  <c r="D173" i="1"/>
  <c r="H172" i="1"/>
  <c r="G172" i="1"/>
  <c r="F172" i="1"/>
  <c r="E172" i="1"/>
  <c r="D172" i="1"/>
  <c r="H171" i="1"/>
  <c r="G171" i="1"/>
  <c r="J171" i="1" s="1"/>
  <c r="D169" i="4" s="1"/>
  <c r="F171" i="1"/>
  <c r="E171" i="1"/>
  <c r="D171" i="1"/>
  <c r="H170" i="1"/>
  <c r="G170" i="1"/>
  <c r="F170" i="1"/>
  <c r="E170" i="1"/>
  <c r="D170" i="1"/>
  <c r="J170" i="1" s="1"/>
  <c r="D168" i="4" s="1"/>
  <c r="H169" i="1"/>
  <c r="G169" i="1"/>
  <c r="F169" i="1"/>
  <c r="E169" i="1"/>
  <c r="J169" i="1" s="1"/>
  <c r="D167" i="4" s="1"/>
  <c r="D169" i="1"/>
  <c r="H168" i="1"/>
  <c r="G168" i="1"/>
  <c r="F168" i="1"/>
  <c r="E168" i="1"/>
  <c r="D168" i="1"/>
  <c r="H167" i="1"/>
  <c r="G167" i="1"/>
  <c r="F167" i="1"/>
  <c r="E167" i="1"/>
  <c r="D167" i="1"/>
  <c r="H166" i="1"/>
  <c r="G166" i="1"/>
  <c r="F166" i="1"/>
  <c r="E166" i="1"/>
  <c r="D166" i="1"/>
  <c r="H165" i="1"/>
  <c r="G165" i="1"/>
  <c r="F165" i="1"/>
  <c r="E165" i="1"/>
  <c r="J165" i="1" s="1"/>
  <c r="D163" i="4" s="1"/>
  <c r="D165" i="1"/>
  <c r="H164" i="1"/>
  <c r="G164" i="1"/>
  <c r="F164" i="1"/>
  <c r="J164" i="1" s="1"/>
  <c r="D162" i="4" s="1"/>
  <c r="E164" i="1"/>
  <c r="D164" i="1"/>
  <c r="H163" i="1"/>
  <c r="G163" i="1"/>
  <c r="J163" i="1" s="1"/>
  <c r="D161" i="4" s="1"/>
  <c r="F163" i="1"/>
  <c r="E163" i="1"/>
  <c r="D163" i="1"/>
  <c r="H162" i="1"/>
  <c r="G162" i="1"/>
  <c r="F162" i="1"/>
  <c r="E162" i="1"/>
  <c r="D162" i="1"/>
  <c r="H161" i="1"/>
  <c r="G161" i="1"/>
  <c r="F161" i="1"/>
  <c r="E161" i="1"/>
  <c r="D161" i="1"/>
  <c r="H160" i="1"/>
  <c r="G160" i="1"/>
  <c r="F160" i="1"/>
  <c r="E160" i="1"/>
  <c r="D160" i="1"/>
  <c r="H159" i="1"/>
  <c r="G159" i="1"/>
  <c r="J159" i="1" s="1"/>
  <c r="D157" i="4" s="1"/>
  <c r="F159" i="1"/>
  <c r="E159" i="1"/>
  <c r="D159" i="1"/>
  <c r="H158" i="1"/>
  <c r="G158" i="1"/>
  <c r="F158" i="1"/>
  <c r="E158" i="1"/>
  <c r="D158" i="1"/>
  <c r="J158" i="1" s="1"/>
  <c r="D156" i="4" s="1"/>
  <c r="H157" i="1"/>
  <c r="G157" i="1"/>
  <c r="F157" i="1"/>
  <c r="E157" i="1"/>
  <c r="J157" i="1" s="1"/>
  <c r="D155" i="4" s="1"/>
  <c r="D157" i="1"/>
  <c r="H156" i="1"/>
  <c r="G156" i="1"/>
  <c r="F156" i="1"/>
  <c r="J156" i="1" s="1"/>
  <c r="D154" i="4" s="1"/>
  <c r="E156" i="1"/>
  <c r="D156" i="1"/>
  <c r="H155" i="1"/>
  <c r="G155" i="1"/>
  <c r="F155" i="1"/>
  <c r="E155" i="1"/>
  <c r="D155" i="1"/>
  <c r="H154" i="1"/>
  <c r="G154" i="1"/>
  <c r="F154" i="1"/>
  <c r="E154" i="1"/>
  <c r="D154" i="1"/>
  <c r="H153" i="1"/>
  <c r="G153" i="1"/>
  <c r="F153" i="1"/>
  <c r="E153" i="1"/>
  <c r="J153" i="1" s="1"/>
  <c r="D151" i="4" s="1"/>
  <c r="D153" i="1"/>
  <c r="H152" i="1"/>
  <c r="G152" i="1"/>
  <c r="F152" i="1"/>
  <c r="J152" i="1" s="1"/>
  <c r="D150" i="4" s="1"/>
  <c r="E152" i="1"/>
  <c r="D152" i="1"/>
  <c r="H151" i="1"/>
  <c r="G151" i="1"/>
  <c r="J151" i="1" s="1"/>
  <c r="D149" i="4" s="1"/>
  <c r="F151" i="1"/>
  <c r="E151" i="1"/>
  <c r="D151" i="1"/>
  <c r="H150" i="1"/>
  <c r="G150" i="1"/>
  <c r="F150" i="1"/>
  <c r="E150" i="1"/>
  <c r="D150" i="1"/>
  <c r="H149" i="1"/>
  <c r="G149" i="1"/>
  <c r="F149" i="1"/>
  <c r="E149" i="1"/>
  <c r="D149" i="1"/>
  <c r="H148" i="1"/>
  <c r="G148" i="1"/>
  <c r="F148" i="1"/>
  <c r="J148" i="1" s="1"/>
  <c r="D146" i="4" s="1"/>
  <c r="E148" i="1"/>
  <c r="D148" i="1"/>
  <c r="H147" i="1"/>
  <c r="G147" i="1"/>
  <c r="F147" i="1"/>
  <c r="E147" i="1"/>
  <c r="D147" i="1"/>
  <c r="H146" i="1"/>
  <c r="G146" i="1"/>
  <c r="F146" i="1"/>
  <c r="E146" i="1"/>
  <c r="D146" i="1"/>
  <c r="H145" i="1"/>
  <c r="G145" i="1"/>
  <c r="F145" i="1"/>
  <c r="E145" i="1"/>
  <c r="J145" i="1" s="1"/>
  <c r="D143" i="4" s="1"/>
  <c r="D145" i="1"/>
  <c r="H144" i="1"/>
  <c r="G144" i="1"/>
  <c r="F144" i="1"/>
  <c r="E144" i="1"/>
  <c r="D144" i="1"/>
  <c r="H143" i="1"/>
  <c r="G143" i="1"/>
  <c r="J143" i="1" s="1"/>
  <c r="D141" i="4" s="1"/>
  <c r="F143" i="1"/>
  <c r="E143" i="1"/>
  <c r="D143" i="1"/>
  <c r="H142" i="1"/>
  <c r="G142" i="1"/>
  <c r="F142" i="1"/>
  <c r="E142" i="1"/>
  <c r="D142" i="1"/>
  <c r="H141" i="1"/>
  <c r="G141" i="1"/>
  <c r="F141" i="1"/>
  <c r="E141" i="1"/>
  <c r="D141" i="1"/>
  <c r="H140" i="1"/>
  <c r="G140" i="1"/>
  <c r="F140" i="1"/>
  <c r="E140" i="1"/>
  <c r="D140" i="1"/>
  <c r="H139" i="1"/>
  <c r="G139" i="1"/>
  <c r="F139" i="1"/>
  <c r="E139" i="1"/>
  <c r="D139" i="1"/>
  <c r="H138" i="1"/>
  <c r="G138" i="1"/>
  <c r="F138" i="1"/>
  <c r="E138" i="1"/>
  <c r="D138" i="1"/>
  <c r="H137" i="1"/>
  <c r="G137" i="1"/>
  <c r="F137" i="1"/>
  <c r="E137" i="1"/>
  <c r="D137" i="1"/>
  <c r="H136" i="1"/>
  <c r="G136" i="1"/>
  <c r="F136" i="1"/>
  <c r="E136" i="1"/>
  <c r="D136" i="1"/>
  <c r="H135" i="1"/>
  <c r="G135" i="1"/>
  <c r="F135" i="1"/>
  <c r="E135" i="1"/>
  <c r="D135" i="1"/>
  <c r="H134" i="1"/>
  <c r="G134" i="1"/>
  <c r="F134" i="1"/>
  <c r="E134" i="1"/>
  <c r="D134" i="1"/>
  <c r="J134" i="1" s="1"/>
  <c r="D132" i="4" s="1"/>
  <c r="H133" i="1"/>
  <c r="G133" i="1"/>
  <c r="F133" i="1"/>
  <c r="E133" i="1"/>
  <c r="D133" i="1"/>
  <c r="H132" i="1"/>
  <c r="G132" i="1"/>
  <c r="F132" i="1"/>
  <c r="J132" i="1" s="1"/>
  <c r="D130" i="4" s="1"/>
  <c r="E132" i="1"/>
  <c r="D132" i="1"/>
  <c r="H131" i="1"/>
  <c r="G131" i="1"/>
  <c r="F131" i="1"/>
  <c r="E131" i="1"/>
  <c r="D131" i="1"/>
  <c r="H130" i="1"/>
  <c r="G130" i="1"/>
  <c r="F130" i="1"/>
  <c r="E130" i="1"/>
  <c r="D130" i="1"/>
  <c r="J130" i="1" s="1"/>
  <c r="D128" i="4" s="1"/>
  <c r="H129" i="1"/>
  <c r="G129" i="1"/>
  <c r="F129" i="1"/>
  <c r="E129" i="1"/>
  <c r="D129" i="1"/>
  <c r="H128" i="1"/>
  <c r="G128" i="1"/>
  <c r="F128" i="1"/>
  <c r="J128" i="1" s="1"/>
  <c r="D126" i="4" s="1"/>
  <c r="E128" i="1"/>
  <c r="D128" i="1"/>
  <c r="H127" i="1"/>
  <c r="G127" i="1"/>
  <c r="F127" i="1"/>
  <c r="E127" i="1"/>
  <c r="D127" i="1"/>
  <c r="H126" i="1"/>
  <c r="G126" i="1"/>
  <c r="F126" i="1"/>
  <c r="E126" i="1"/>
  <c r="D126" i="1"/>
  <c r="J126" i="1" s="1"/>
  <c r="D124" i="4" s="1"/>
  <c r="H125" i="1"/>
  <c r="G125" i="1"/>
  <c r="F125" i="1"/>
  <c r="E125" i="1"/>
  <c r="D125" i="1"/>
  <c r="H124" i="1"/>
  <c r="G124" i="1"/>
  <c r="F124" i="1"/>
  <c r="E124" i="1"/>
  <c r="D124" i="1"/>
  <c r="H123" i="1"/>
  <c r="G123" i="1"/>
  <c r="F123" i="1"/>
  <c r="E123" i="1"/>
  <c r="D123" i="1"/>
  <c r="H122" i="1"/>
  <c r="G122" i="1"/>
  <c r="F122" i="1"/>
  <c r="E122" i="1"/>
  <c r="D122" i="1"/>
  <c r="J122" i="1" s="1"/>
  <c r="D120" i="4" s="1"/>
  <c r="H121" i="1"/>
  <c r="G121" i="1"/>
  <c r="F121" i="1"/>
  <c r="E121" i="1"/>
  <c r="D121" i="1"/>
  <c r="H120" i="1"/>
  <c r="G120" i="1"/>
  <c r="F120" i="1"/>
  <c r="J120" i="1" s="1"/>
  <c r="D118" i="4" s="1"/>
  <c r="E120" i="1"/>
  <c r="D120" i="1"/>
  <c r="H119" i="1"/>
  <c r="G119" i="1"/>
  <c r="F119" i="1"/>
  <c r="E119" i="1"/>
  <c r="D119" i="1"/>
  <c r="H118" i="1"/>
  <c r="G118" i="1"/>
  <c r="F118" i="1"/>
  <c r="E118" i="1"/>
  <c r="D118" i="1"/>
  <c r="J118" i="1" s="1"/>
  <c r="D116" i="4" s="1"/>
  <c r="H117" i="1"/>
  <c r="G117" i="1"/>
  <c r="F117" i="1"/>
  <c r="E117" i="1"/>
  <c r="D117" i="1"/>
  <c r="H116" i="1"/>
  <c r="G116" i="1"/>
  <c r="F116" i="1"/>
  <c r="E116" i="1"/>
  <c r="D116" i="1"/>
  <c r="H115" i="1"/>
  <c r="G115" i="1"/>
  <c r="F115" i="1"/>
  <c r="E115" i="1"/>
  <c r="D115" i="1"/>
  <c r="H114" i="1"/>
  <c r="G114" i="1"/>
  <c r="F114" i="1"/>
  <c r="E114" i="1"/>
  <c r="D114" i="1"/>
  <c r="J114" i="1" s="1"/>
  <c r="D112" i="4" s="1"/>
  <c r="H113" i="1"/>
  <c r="G113" i="1"/>
  <c r="F113" i="1"/>
  <c r="E113" i="1"/>
  <c r="D113" i="1"/>
  <c r="H112" i="1"/>
  <c r="G112" i="1"/>
  <c r="F112" i="1"/>
  <c r="J112" i="1" s="1"/>
  <c r="D110" i="4" s="1"/>
  <c r="E112" i="1"/>
  <c r="D112" i="1"/>
  <c r="H111" i="1"/>
  <c r="G111" i="1"/>
  <c r="F111" i="1"/>
  <c r="E111" i="1"/>
  <c r="D111" i="1"/>
  <c r="H110" i="1"/>
  <c r="G110" i="1"/>
  <c r="F110" i="1"/>
  <c r="E110" i="1"/>
  <c r="D110" i="1"/>
  <c r="H109" i="1"/>
  <c r="G109" i="1"/>
  <c r="F109" i="1"/>
  <c r="E109" i="1"/>
  <c r="D109" i="1"/>
  <c r="H108" i="1"/>
  <c r="G108" i="1"/>
  <c r="F108" i="1"/>
  <c r="J108" i="1" s="1"/>
  <c r="D106" i="4" s="1"/>
  <c r="E108" i="1"/>
  <c r="D108" i="1"/>
  <c r="H107" i="1"/>
  <c r="G107" i="1"/>
  <c r="F107" i="1"/>
  <c r="E107" i="1"/>
  <c r="D107" i="1"/>
  <c r="H106" i="1"/>
  <c r="G106" i="1"/>
  <c r="F106" i="1"/>
  <c r="E106" i="1"/>
  <c r="D106" i="1"/>
  <c r="J106" i="1" s="1"/>
  <c r="D104" i="4" s="1"/>
  <c r="H105" i="1"/>
  <c r="G105" i="1"/>
  <c r="F105" i="1"/>
  <c r="E105" i="1"/>
  <c r="D105" i="1"/>
  <c r="H104" i="1"/>
  <c r="G104" i="1"/>
  <c r="F104" i="1"/>
  <c r="E104" i="1"/>
  <c r="D104" i="1"/>
  <c r="H103" i="1"/>
  <c r="G103" i="1"/>
  <c r="F103" i="1"/>
  <c r="E103" i="1"/>
  <c r="D103" i="1"/>
  <c r="H102" i="1"/>
  <c r="G102" i="1"/>
  <c r="F102" i="1"/>
  <c r="E102" i="1"/>
  <c r="D102" i="1"/>
  <c r="H101" i="1"/>
  <c r="G101" i="1"/>
  <c r="F101" i="1"/>
  <c r="E101" i="1"/>
  <c r="D101" i="1"/>
  <c r="H100" i="1"/>
  <c r="G100" i="1"/>
  <c r="F100" i="1"/>
  <c r="E100" i="1"/>
  <c r="D100" i="1"/>
  <c r="H99" i="1"/>
  <c r="G99" i="1"/>
  <c r="F99" i="1"/>
  <c r="E99" i="1"/>
  <c r="D99" i="1"/>
  <c r="H98" i="1"/>
  <c r="G98" i="1"/>
  <c r="F98" i="1"/>
  <c r="E98" i="1"/>
  <c r="D98" i="1"/>
  <c r="J98" i="1" s="1"/>
  <c r="D96" i="4" s="1"/>
  <c r="H97" i="1"/>
  <c r="G97" i="1"/>
  <c r="F97" i="1"/>
  <c r="E97" i="1"/>
  <c r="D97" i="1"/>
  <c r="H96" i="1"/>
  <c r="G96" i="1"/>
  <c r="F96" i="1"/>
  <c r="E96" i="1"/>
  <c r="D96" i="1"/>
  <c r="H95" i="1"/>
  <c r="G95" i="1"/>
  <c r="F95" i="1"/>
  <c r="E95" i="1"/>
  <c r="D95" i="1"/>
  <c r="H94" i="1"/>
  <c r="G94" i="1"/>
  <c r="F94" i="1"/>
  <c r="E94" i="1"/>
  <c r="D94" i="1"/>
  <c r="H93" i="1"/>
  <c r="G93" i="1"/>
  <c r="F93" i="1"/>
  <c r="E93" i="1"/>
  <c r="D93" i="1"/>
  <c r="H92" i="1"/>
  <c r="G92" i="1"/>
  <c r="F92" i="1"/>
  <c r="E92" i="1"/>
  <c r="D92" i="1"/>
  <c r="H91" i="1"/>
  <c r="G91" i="1"/>
  <c r="F91" i="1"/>
  <c r="E91" i="1"/>
  <c r="D91" i="1"/>
  <c r="H90" i="1"/>
  <c r="G90" i="1"/>
  <c r="F90" i="1"/>
  <c r="E90" i="1"/>
  <c r="D90" i="1"/>
  <c r="H89" i="1"/>
  <c r="G89" i="1"/>
  <c r="F89" i="1"/>
  <c r="E89" i="1"/>
  <c r="J89" i="1" s="1"/>
  <c r="D87" i="4" s="1"/>
  <c r="D89" i="1"/>
  <c r="H88" i="1"/>
  <c r="G88" i="1"/>
  <c r="F88" i="1"/>
  <c r="E88" i="1"/>
  <c r="D88" i="1"/>
  <c r="H87" i="1"/>
  <c r="G87" i="1"/>
  <c r="F87" i="1"/>
  <c r="E87" i="1"/>
  <c r="D87" i="1"/>
  <c r="H86" i="1"/>
  <c r="G86" i="1"/>
  <c r="F86" i="1"/>
  <c r="E86" i="1"/>
  <c r="D86" i="1"/>
  <c r="H85" i="1"/>
  <c r="G85" i="1"/>
  <c r="F85" i="1"/>
  <c r="E85" i="1"/>
  <c r="D85" i="1"/>
  <c r="H84" i="1"/>
  <c r="G84" i="1"/>
  <c r="F84" i="1"/>
  <c r="E84" i="1"/>
  <c r="D84" i="1"/>
  <c r="H83" i="1"/>
  <c r="G83" i="1"/>
  <c r="F83" i="1"/>
  <c r="E83" i="1"/>
  <c r="D83" i="1"/>
  <c r="H82" i="1"/>
  <c r="G82" i="1"/>
  <c r="F82" i="1"/>
  <c r="E82" i="1"/>
  <c r="D82" i="1"/>
  <c r="H81" i="1"/>
  <c r="G81" i="1"/>
  <c r="F81" i="1"/>
  <c r="E81" i="1"/>
  <c r="D81" i="1"/>
  <c r="H80" i="1"/>
  <c r="G80" i="1"/>
  <c r="F80" i="1"/>
  <c r="E80" i="1"/>
  <c r="D80" i="1"/>
  <c r="H79" i="1"/>
  <c r="G79" i="1"/>
  <c r="J79" i="1" s="1"/>
  <c r="D77" i="4" s="1"/>
  <c r="F79" i="1"/>
  <c r="E79" i="1"/>
  <c r="D79" i="1"/>
  <c r="H78" i="1"/>
  <c r="G78" i="1"/>
  <c r="F78" i="1"/>
  <c r="E78" i="1"/>
  <c r="D78" i="1"/>
  <c r="H77" i="1"/>
  <c r="G77" i="1"/>
  <c r="F77" i="1"/>
  <c r="E77" i="1"/>
  <c r="D77" i="1"/>
  <c r="H76" i="1"/>
  <c r="G76" i="1"/>
  <c r="F76" i="1"/>
  <c r="E76" i="1"/>
  <c r="D76" i="1"/>
  <c r="H75" i="1"/>
  <c r="G75" i="1"/>
  <c r="F75" i="1"/>
  <c r="E75" i="1"/>
  <c r="D75" i="1"/>
  <c r="H74" i="1"/>
  <c r="G74" i="1"/>
  <c r="F74" i="1"/>
  <c r="E74" i="1"/>
  <c r="D74" i="1"/>
  <c r="H73" i="1"/>
  <c r="G73" i="1"/>
  <c r="F73" i="1"/>
  <c r="E73" i="1"/>
  <c r="D73" i="1"/>
  <c r="H72" i="1"/>
  <c r="G72" i="1"/>
  <c r="F72" i="1"/>
  <c r="E72" i="1"/>
  <c r="D72" i="1"/>
  <c r="H71" i="1"/>
  <c r="G71" i="1"/>
  <c r="F71" i="1"/>
  <c r="E71" i="1"/>
  <c r="D71" i="1"/>
  <c r="H70" i="1"/>
  <c r="G70" i="1"/>
  <c r="F70" i="1"/>
  <c r="E70" i="1"/>
  <c r="D70" i="1"/>
  <c r="H69" i="1"/>
  <c r="G69" i="1"/>
  <c r="F69" i="1"/>
  <c r="E69" i="1"/>
  <c r="D69" i="1"/>
  <c r="H68" i="1"/>
  <c r="G68" i="1"/>
  <c r="F68" i="1"/>
  <c r="E68" i="1"/>
  <c r="D68" i="1"/>
  <c r="H67" i="1"/>
  <c r="G67" i="1"/>
  <c r="F67" i="1"/>
  <c r="E67" i="1"/>
  <c r="D67" i="1"/>
  <c r="H66" i="1"/>
  <c r="G66" i="1"/>
  <c r="F66" i="1"/>
  <c r="E66" i="1"/>
  <c r="D66" i="1"/>
  <c r="H65" i="1"/>
  <c r="G65" i="1"/>
  <c r="F65" i="1"/>
  <c r="E65" i="1"/>
  <c r="D65" i="1"/>
  <c r="H64" i="1"/>
  <c r="G64" i="1"/>
  <c r="F64" i="1"/>
  <c r="E64" i="1"/>
  <c r="D64" i="1"/>
  <c r="H63" i="1"/>
  <c r="G63" i="1"/>
  <c r="F63" i="1"/>
  <c r="E63" i="1"/>
  <c r="D63" i="1"/>
  <c r="H62" i="1"/>
  <c r="G62" i="1"/>
  <c r="F62" i="1"/>
  <c r="E62" i="1"/>
  <c r="D62" i="1"/>
  <c r="H61" i="1"/>
  <c r="G61" i="1"/>
  <c r="F61" i="1"/>
  <c r="E61" i="1"/>
  <c r="D61" i="1"/>
  <c r="H60" i="1"/>
  <c r="G60" i="1"/>
  <c r="F60" i="1"/>
  <c r="E60" i="1"/>
  <c r="D60" i="1"/>
  <c r="H59" i="1"/>
  <c r="G59" i="1"/>
  <c r="F59" i="1"/>
  <c r="E59" i="1"/>
  <c r="D59" i="1"/>
  <c r="H58" i="1"/>
  <c r="G58" i="1"/>
  <c r="F58" i="1"/>
  <c r="E58" i="1"/>
  <c r="D58" i="1"/>
  <c r="H57" i="1"/>
  <c r="G57" i="1"/>
  <c r="F57" i="1"/>
  <c r="E57" i="1"/>
  <c r="D57" i="1"/>
  <c r="H56" i="1"/>
  <c r="G56" i="1"/>
  <c r="F56" i="1"/>
  <c r="E56" i="1"/>
  <c r="D56" i="1"/>
  <c r="H55" i="1"/>
  <c r="G55" i="1"/>
  <c r="F55" i="1"/>
  <c r="E55" i="1"/>
  <c r="D55" i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D52" i="1"/>
  <c r="H51" i="1"/>
  <c r="G51" i="1"/>
  <c r="F51" i="1"/>
  <c r="E51" i="1"/>
  <c r="D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H41" i="1"/>
  <c r="G41" i="1"/>
  <c r="F41" i="1"/>
  <c r="E41" i="1"/>
  <c r="D41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  <c r="H7" i="1"/>
  <c r="G7" i="1"/>
  <c r="F7" i="1"/>
  <c r="E7" i="1"/>
  <c r="D7" i="1"/>
  <c r="H6" i="1"/>
  <c r="G6" i="1"/>
  <c r="F6" i="1"/>
  <c r="E6" i="1"/>
  <c r="D6" i="1"/>
  <c r="H5" i="1"/>
  <c r="G5" i="1"/>
  <c r="F5" i="1"/>
  <c r="E5" i="1"/>
  <c r="D5" i="1"/>
  <c r="R2" i="7"/>
  <c r="R3" i="7" s="1"/>
  <c r="E17" i="6"/>
  <c r="F17" i="6"/>
  <c r="G1" i="6"/>
  <c r="G4" i="6" s="1"/>
  <c r="M38" i="2"/>
  <c r="M39" i="2" s="1"/>
  <c r="M40" i="2" s="1"/>
  <c r="M41" i="2" s="1"/>
  <c r="M42" i="2" s="1"/>
  <c r="M3" i="2"/>
  <c r="M4" i="2"/>
  <c r="M5" i="2" s="1"/>
  <c r="M6" i="2" s="1"/>
  <c r="M7" i="2" s="1"/>
  <c r="M13" i="2"/>
  <c r="M14" i="2" s="1"/>
  <c r="M15" i="2" s="1"/>
  <c r="M16" i="2" s="1"/>
  <c r="M17" i="2" s="1"/>
  <c r="M53" i="2"/>
  <c r="M54" i="2" s="1"/>
  <c r="M55" i="2" s="1"/>
  <c r="M56" i="2"/>
  <c r="M57" i="2" s="1"/>
  <c r="M48" i="2"/>
  <c r="M49" i="2" s="1"/>
  <c r="M50" i="2" s="1"/>
  <c r="M51" i="2" s="1"/>
  <c r="M52" i="2" s="1"/>
  <c r="M43" i="2"/>
  <c r="M44" i="2"/>
  <c r="M45" i="2" s="1"/>
  <c r="M46" i="2" s="1"/>
  <c r="M47" i="2" s="1"/>
  <c r="M33" i="2"/>
  <c r="M34" i="2" s="1"/>
  <c r="M35" i="2" s="1"/>
  <c r="M36" i="2" s="1"/>
  <c r="M37" i="2" s="1"/>
  <c r="M28" i="2"/>
  <c r="M29" i="2" s="1"/>
  <c r="M30" i="2" s="1"/>
  <c r="M31" i="2"/>
  <c r="M32" i="2" s="1"/>
  <c r="M23" i="2"/>
  <c r="M24" i="2" s="1"/>
  <c r="M25" i="2" s="1"/>
  <c r="M26" i="2" s="1"/>
  <c r="M27" i="2" s="1"/>
  <c r="M18" i="2"/>
  <c r="M19" i="2"/>
  <c r="M20" i="2" s="1"/>
  <c r="M21" i="2" s="1"/>
  <c r="M22" i="2" s="1"/>
  <c r="M8" i="2"/>
  <c r="M9" i="2" s="1"/>
  <c r="M10" i="2" s="1"/>
  <c r="M11" i="2" s="1"/>
  <c r="M12" i="2" s="1"/>
  <c r="F24" i="2"/>
  <c r="F25" i="2" s="1"/>
  <c r="F26" i="2" s="1"/>
  <c r="F27" i="2"/>
  <c r="F28" i="2" s="1"/>
  <c r="F19" i="2"/>
  <c r="F20" i="2" s="1"/>
  <c r="F21" i="2" s="1"/>
  <c r="F22" i="2" s="1"/>
  <c r="F23" i="2" s="1"/>
  <c r="J94" i="1" s="1"/>
  <c r="D92" i="4" s="1"/>
  <c r="F14" i="2"/>
  <c r="F15" i="2"/>
  <c r="F16" i="2" s="1"/>
  <c r="F17" i="2" s="1"/>
  <c r="F9" i="2"/>
  <c r="F10" i="2" s="1"/>
  <c r="F11" i="2" s="1"/>
  <c r="F12" i="2" s="1"/>
  <c r="F13" i="2" s="1"/>
  <c r="F4" i="2"/>
  <c r="F5" i="2" s="1"/>
  <c r="F6" i="2" s="1"/>
  <c r="F7" i="2"/>
  <c r="J179" i="1"/>
  <c r="D177" i="4" s="1"/>
  <c r="J196" i="1"/>
  <c r="D194" i="4" s="1"/>
  <c r="P50" i="3"/>
  <c r="E47" i="4" s="1"/>
  <c r="P63" i="3"/>
  <c r="E60" i="4" s="1"/>
  <c r="P64" i="3"/>
  <c r="E61" i="4" s="1"/>
  <c r="P69" i="3"/>
  <c r="E66" i="4" s="1"/>
  <c r="P71" i="3"/>
  <c r="E68" i="4" s="1"/>
  <c r="P74" i="3"/>
  <c r="E71" i="4" s="1"/>
  <c r="P75" i="3"/>
  <c r="E72" i="4"/>
  <c r="P78" i="3"/>
  <c r="E75" i="4" s="1"/>
  <c r="P82" i="3"/>
  <c r="E79" i="4" s="1"/>
  <c r="P85" i="3"/>
  <c r="E82" i="4" s="1"/>
  <c r="P90" i="3"/>
  <c r="E87" i="4" s="1"/>
  <c r="P91" i="3"/>
  <c r="E88" i="4" s="1"/>
  <c r="P93" i="3"/>
  <c r="E90" i="4" s="1"/>
  <c r="P98" i="3"/>
  <c r="E95" i="4" s="1"/>
  <c r="P101" i="3"/>
  <c r="E98" i="4"/>
  <c r="P102" i="3"/>
  <c r="E99" i="4" s="1"/>
  <c r="P103" i="3"/>
  <c r="E100" i="4" s="1"/>
  <c r="P104" i="3"/>
  <c r="E101" i="4" s="1"/>
  <c r="P105" i="3"/>
  <c r="E102" i="4" s="1"/>
  <c r="P106" i="3"/>
  <c r="E103" i="4" s="1"/>
  <c r="P108" i="3"/>
  <c r="E105" i="4" s="1"/>
  <c r="P109" i="3"/>
  <c r="E106" i="4" s="1"/>
  <c r="P110" i="3"/>
  <c r="E107" i="4" s="1"/>
  <c r="P111" i="3"/>
  <c r="E108" i="4" s="1"/>
  <c r="P112" i="3"/>
  <c r="E109" i="4"/>
  <c r="P113" i="3"/>
  <c r="E110" i="4" s="1"/>
  <c r="P114" i="3"/>
  <c r="E111" i="4"/>
  <c r="P115" i="3"/>
  <c r="E112" i="4" s="1"/>
  <c r="P116" i="3"/>
  <c r="E113" i="4"/>
  <c r="P117" i="3"/>
  <c r="E114" i="4" s="1"/>
  <c r="P118" i="3"/>
  <c r="E115" i="4"/>
  <c r="P119" i="3"/>
  <c r="E116" i="4" s="1"/>
  <c r="P120" i="3"/>
  <c r="E117" i="4"/>
  <c r="P10" i="3"/>
  <c r="E7" i="4" s="1"/>
  <c r="P11" i="3"/>
  <c r="E8" i="4"/>
  <c r="P17" i="3"/>
  <c r="E14" i="4" s="1"/>
  <c r="P20" i="3"/>
  <c r="E17" i="4" s="1"/>
  <c r="P24" i="3"/>
  <c r="E21" i="4" s="1"/>
  <c r="P28" i="3"/>
  <c r="E25" i="4" s="1"/>
  <c r="P34" i="3"/>
  <c r="E31" i="4" s="1"/>
  <c r="P38" i="3"/>
  <c r="E35" i="4" s="1"/>
  <c r="P42" i="3"/>
  <c r="E39" i="4" s="1"/>
  <c r="P45" i="3"/>
  <c r="E42" i="4" s="1"/>
  <c r="P48" i="3"/>
  <c r="E45" i="4" s="1"/>
  <c r="P51" i="3"/>
  <c r="E48" i="4" s="1"/>
  <c r="P54" i="3"/>
  <c r="E51" i="4" s="1"/>
  <c r="P57" i="3"/>
  <c r="E54" i="4" s="1"/>
  <c r="P59" i="3"/>
  <c r="E56" i="4" s="1"/>
  <c r="P62" i="3"/>
  <c r="E59" i="4" s="1"/>
  <c r="P66" i="3"/>
  <c r="E63" i="4" s="1"/>
  <c r="P68" i="3"/>
  <c r="E65" i="4" s="1"/>
  <c r="P72" i="3"/>
  <c r="E69" i="4" s="1"/>
  <c r="P76" i="3"/>
  <c r="E73" i="4" s="1"/>
  <c r="P79" i="3"/>
  <c r="E76" i="4" s="1"/>
  <c r="P81" i="3"/>
  <c r="E78" i="4" s="1"/>
  <c r="P83" i="3"/>
  <c r="E80" i="4" s="1"/>
  <c r="P86" i="3"/>
  <c r="E83" i="4" s="1"/>
  <c r="P87" i="3"/>
  <c r="E84" i="4" s="1"/>
  <c r="P89" i="3"/>
  <c r="E86" i="4" s="1"/>
  <c r="P94" i="3"/>
  <c r="E91" i="4" s="1"/>
  <c r="P95" i="3"/>
  <c r="E92" i="4" s="1"/>
  <c r="P96" i="3"/>
  <c r="E93" i="4" s="1"/>
  <c r="P100" i="3"/>
  <c r="E97" i="4" s="1"/>
  <c r="P107" i="3"/>
  <c r="E104" i="4" s="1"/>
  <c r="P7" i="3"/>
  <c r="E4" i="4" s="1"/>
  <c r="P14" i="3"/>
  <c r="E11" i="4" s="1"/>
  <c r="P18" i="3"/>
  <c r="E15" i="4" s="1"/>
  <c r="P21" i="3"/>
  <c r="E18" i="4" s="1"/>
  <c r="P25" i="3"/>
  <c r="E22" i="4" s="1"/>
  <c r="P30" i="3"/>
  <c r="E27" i="4" s="1"/>
  <c r="P32" i="3"/>
  <c r="E29" i="4" s="1"/>
  <c r="P37" i="3"/>
  <c r="E34" i="4" s="1"/>
  <c r="P39" i="3"/>
  <c r="E36" i="4" s="1"/>
  <c r="P40" i="3"/>
  <c r="E37" i="4" s="1"/>
  <c r="P43" i="3"/>
  <c r="E40" i="4" s="1"/>
  <c r="P49" i="3"/>
  <c r="E46" i="4" s="1"/>
  <c r="P53" i="3"/>
  <c r="E50" i="4" s="1"/>
  <c r="P56" i="3"/>
  <c r="E53" i="4" s="1"/>
  <c r="P61" i="3"/>
  <c r="E58" i="4" s="1"/>
  <c r="P65" i="3"/>
  <c r="E62" i="4" s="1"/>
  <c r="P70" i="3"/>
  <c r="E67" i="4" s="1"/>
  <c r="P73" i="3"/>
  <c r="E70" i="4" s="1"/>
  <c r="P77" i="3"/>
  <c r="E74" i="4" s="1"/>
  <c r="P80" i="3"/>
  <c r="E77" i="4" s="1"/>
  <c r="P84" i="3"/>
  <c r="E81" i="4" s="1"/>
  <c r="P88" i="3"/>
  <c r="E85" i="4" s="1"/>
  <c r="P92" i="3"/>
  <c r="E89" i="4" s="1"/>
  <c r="P97" i="3"/>
  <c r="E94" i="4" s="1"/>
  <c r="P99" i="3"/>
  <c r="E96" i="4" s="1"/>
  <c r="P121" i="3"/>
  <c r="E118" i="4" s="1"/>
  <c r="P122" i="3"/>
  <c r="E119" i="4" s="1"/>
  <c r="P123" i="3"/>
  <c r="E120" i="4" s="1"/>
  <c r="P124" i="3"/>
  <c r="E121" i="4" s="1"/>
  <c r="P125" i="3"/>
  <c r="E122" i="4" s="1"/>
  <c r="P126" i="3"/>
  <c r="E123" i="4" s="1"/>
  <c r="P127" i="3"/>
  <c r="E124" i="4" s="1"/>
  <c r="P128" i="3"/>
  <c r="E125" i="4" s="1"/>
  <c r="P129" i="3"/>
  <c r="E126" i="4" s="1"/>
  <c r="P130" i="3"/>
  <c r="E127" i="4" s="1"/>
  <c r="P131" i="3"/>
  <c r="E128" i="4" s="1"/>
  <c r="P132" i="3"/>
  <c r="E129" i="4" s="1"/>
  <c r="P133" i="3"/>
  <c r="E130" i="4" s="1"/>
  <c r="P134" i="3"/>
  <c r="E131" i="4" s="1"/>
  <c r="P135" i="3"/>
  <c r="E132" i="4" s="1"/>
  <c r="P137" i="3"/>
  <c r="E134" i="4" s="1"/>
  <c r="P138" i="3"/>
  <c r="E135" i="4" s="1"/>
  <c r="P139" i="3"/>
  <c r="E136" i="4" s="1"/>
  <c r="P140" i="3"/>
  <c r="E137" i="4" s="1"/>
  <c r="P141" i="3"/>
  <c r="E138" i="4" s="1"/>
  <c r="P142" i="3"/>
  <c r="E139" i="4" s="1"/>
  <c r="P143" i="3"/>
  <c r="E140" i="4" s="1"/>
  <c r="P144" i="3"/>
  <c r="E141" i="4" s="1"/>
  <c r="P145" i="3"/>
  <c r="E142" i="4" s="1"/>
  <c r="P146" i="3"/>
  <c r="E143" i="4" s="1"/>
  <c r="P147" i="3"/>
  <c r="E144" i="4" s="1"/>
  <c r="P148" i="3"/>
  <c r="E145" i="4" s="1"/>
  <c r="P149" i="3"/>
  <c r="E146" i="4" s="1"/>
  <c r="P150" i="3"/>
  <c r="E147" i="4" s="1"/>
  <c r="P151" i="3"/>
  <c r="E148" i="4" s="1"/>
  <c r="P152" i="3"/>
  <c r="E149" i="4" s="1"/>
  <c r="P153" i="3"/>
  <c r="E150" i="4" s="1"/>
  <c r="P154" i="3"/>
  <c r="E151" i="4" s="1"/>
  <c r="P155" i="3"/>
  <c r="E152" i="4" s="1"/>
  <c r="P156" i="3"/>
  <c r="E153" i="4" s="1"/>
  <c r="P157" i="3"/>
  <c r="E154" i="4" s="1"/>
  <c r="P158" i="3"/>
  <c r="E155" i="4" s="1"/>
  <c r="P159" i="3"/>
  <c r="E156" i="4" s="1"/>
  <c r="P160" i="3"/>
  <c r="E157" i="4" s="1"/>
  <c r="P161" i="3"/>
  <c r="E158" i="4" s="1"/>
  <c r="P162" i="3"/>
  <c r="E159" i="4" s="1"/>
  <c r="P163" i="3"/>
  <c r="E160" i="4" s="1"/>
  <c r="P164" i="3"/>
  <c r="E161" i="4" s="1"/>
  <c r="P165" i="3"/>
  <c r="E162" i="4" s="1"/>
  <c r="P166" i="3"/>
  <c r="E163" i="4" s="1"/>
  <c r="P167" i="3"/>
  <c r="E164" i="4" s="1"/>
  <c r="P168" i="3"/>
  <c r="E165" i="4" s="1"/>
  <c r="P169" i="3"/>
  <c r="E166" i="4" s="1"/>
  <c r="P170" i="3"/>
  <c r="E167" i="4" s="1"/>
  <c r="P171" i="3"/>
  <c r="E168" i="4" s="1"/>
  <c r="P172" i="3"/>
  <c r="E169" i="4" s="1"/>
  <c r="P173" i="3"/>
  <c r="E170" i="4" s="1"/>
  <c r="P174" i="3"/>
  <c r="E171" i="4" s="1"/>
  <c r="P175" i="3"/>
  <c r="E172" i="4" s="1"/>
  <c r="P176" i="3"/>
  <c r="E173" i="4" s="1"/>
  <c r="P177" i="3"/>
  <c r="E174" i="4" s="1"/>
  <c r="P178" i="3"/>
  <c r="E175" i="4" s="1"/>
  <c r="P179" i="3"/>
  <c r="E176" i="4" s="1"/>
  <c r="P180" i="3"/>
  <c r="E177" i="4" s="1"/>
  <c r="P181" i="3"/>
  <c r="E178" i="4" s="1"/>
  <c r="P182" i="3"/>
  <c r="E179" i="4" s="1"/>
  <c r="P183" i="3"/>
  <c r="E180" i="4" s="1"/>
  <c r="P184" i="3"/>
  <c r="E181" i="4" s="1"/>
  <c r="P185" i="3"/>
  <c r="E182" i="4" s="1"/>
  <c r="P186" i="3"/>
  <c r="E183" i="4" s="1"/>
  <c r="P187" i="3"/>
  <c r="E184" i="4" s="1"/>
  <c r="P188" i="3"/>
  <c r="E185" i="4" s="1"/>
  <c r="P189" i="3"/>
  <c r="E186" i="4" s="1"/>
  <c r="P190" i="3"/>
  <c r="E187" i="4" s="1"/>
  <c r="P191" i="3"/>
  <c r="E188" i="4" s="1"/>
  <c r="P192" i="3"/>
  <c r="E189" i="4" s="1"/>
  <c r="P193" i="3"/>
  <c r="E190" i="4" s="1"/>
  <c r="P194" i="3"/>
  <c r="E191" i="4" s="1"/>
  <c r="P195" i="3"/>
  <c r="E192" i="4" s="1"/>
  <c r="P196" i="3"/>
  <c r="E193" i="4" s="1"/>
  <c r="P197" i="3"/>
  <c r="E194" i="4" s="1"/>
  <c r="P198" i="3"/>
  <c r="E195" i="4" s="1"/>
  <c r="P199" i="3"/>
  <c r="E196" i="4" s="1"/>
  <c r="P200" i="3"/>
  <c r="E197" i="4" s="1"/>
  <c r="P201" i="3"/>
  <c r="E198" i="4" s="1"/>
  <c r="P202" i="3"/>
  <c r="E199" i="4" s="1"/>
  <c r="P203" i="3"/>
  <c r="E200" i="4" s="1"/>
  <c r="P204" i="3"/>
  <c r="E201" i="4" s="1"/>
  <c r="P205" i="3"/>
  <c r="E202" i="4" s="1"/>
  <c r="J93" i="1"/>
  <c r="D91" i="4" s="1"/>
  <c r="P136" i="3"/>
  <c r="E133" i="4" s="1"/>
  <c r="J197" i="1"/>
  <c r="D195" i="4" s="1"/>
  <c r="P44" i="3"/>
  <c r="E41" i="4" s="1"/>
  <c r="P26" i="3"/>
  <c r="E23" i="4" s="1"/>
  <c r="P29" i="3"/>
  <c r="E26" i="4" s="1"/>
  <c r="P19" i="3"/>
  <c r="E16" i="4" s="1"/>
  <c r="P35" i="3"/>
  <c r="E32" i="4" s="1"/>
  <c r="P47" i="3"/>
  <c r="E44" i="4" s="1"/>
  <c r="P55" i="3"/>
  <c r="E52" i="4" s="1"/>
  <c r="P8" i="3"/>
  <c r="E5" i="4" s="1"/>
  <c r="P12" i="3"/>
  <c r="E9" i="4" s="1"/>
  <c r="P16" i="3"/>
  <c r="E13" i="4" s="1"/>
  <c r="F187" i="4" l="1"/>
  <c r="G187" i="4" s="1"/>
  <c r="F183" i="4"/>
  <c r="G183" i="4" s="1"/>
  <c r="F92" i="4"/>
  <c r="G92" i="4" s="1"/>
  <c r="F194" i="4"/>
  <c r="G194" i="4" s="1"/>
  <c r="F197" i="4"/>
  <c r="G197" i="4" s="1"/>
  <c r="F173" i="4"/>
  <c r="G173" i="4" s="1"/>
  <c r="F190" i="4"/>
  <c r="G190" i="4" s="1"/>
  <c r="F192" i="4"/>
  <c r="G192" i="4" s="1"/>
  <c r="J124" i="1"/>
  <c r="D122" i="4" s="1"/>
  <c r="F118" i="4"/>
  <c r="G118" i="4" s="1"/>
  <c r="F191" i="4"/>
  <c r="G191" i="4" s="1"/>
  <c r="F96" i="4"/>
  <c r="G96" i="4" s="1"/>
  <c r="F104" i="4"/>
  <c r="G104" i="4" s="1"/>
  <c r="F106" i="4"/>
  <c r="G106" i="4" s="1"/>
  <c r="F201" i="4"/>
  <c r="G201" i="4" s="1"/>
  <c r="F193" i="4"/>
  <c r="G193" i="4" s="1"/>
  <c r="F126" i="4"/>
  <c r="G126" i="4" s="1"/>
  <c r="F196" i="4"/>
  <c r="G196" i="4" s="1"/>
  <c r="J83" i="1"/>
  <c r="D81" i="4" s="1"/>
  <c r="F81" i="4" s="1"/>
  <c r="G81" i="4" s="1"/>
  <c r="F150" i="4"/>
  <c r="G150" i="4" s="1"/>
  <c r="F143" i="4"/>
  <c r="G143" i="4" s="1"/>
  <c r="F130" i="4"/>
  <c r="G130" i="4" s="1"/>
  <c r="F132" i="4"/>
  <c r="G132" i="4" s="1"/>
  <c r="F128" i="4"/>
  <c r="G128" i="4" s="1"/>
  <c r="F124" i="4"/>
  <c r="G124" i="4" s="1"/>
  <c r="F77" i="4"/>
  <c r="G77" i="4" s="1"/>
  <c r="F110" i="4"/>
  <c r="G110" i="4" s="1"/>
  <c r="J25" i="1"/>
  <c r="D23" i="4" s="1"/>
  <c r="F23" i="4" s="1"/>
  <c r="G23" i="4" s="1"/>
  <c r="F167" i="4"/>
  <c r="G167" i="4" s="1"/>
  <c r="F151" i="4"/>
  <c r="G151" i="4" s="1"/>
  <c r="F195" i="4"/>
  <c r="G195" i="4" s="1"/>
  <c r="F181" i="4"/>
  <c r="G181" i="4" s="1"/>
  <c r="F162" i="4"/>
  <c r="G162" i="4" s="1"/>
  <c r="F177" i="4"/>
  <c r="G177" i="4" s="1"/>
  <c r="F155" i="4"/>
  <c r="G155" i="4" s="1"/>
  <c r="F169" i="4"/>
  <c r="G169" i="4" s="1"/>
  <c r="F157" i="4"/>
  <c r="G157" i="4" s="1"/>
  <c r="F189" i="4"/>
  <c r="G189" i="4" s="1"/>
  <c r="F185" i="4"/>
  <c r="G185" i="4" s="1"/>
  <c r="F146" i="4"/>
  <c r="G146" i="4" s="1"/>
  <c r="F163" i="4"/>
  <c r="G163" i="4" s="1"/>
  <c r="F161" i="4"/>
  <c r="G161" i="4" s="1"/>
  <c r="F149" i="4"/>
  <c r="G149" i="4" s="1"/>
  <c r="F171" i="4"/>
  <c r="G171" i="4" s="1"/>
  <c r="F186" i="4"/>
  <c r="G186" i="4" s="1"/>
  <c r="F176" i="4"/>
  <c r="G176" i="4" s="1"/>
  <c r="F168" i="4"/>
  <c r="G168" i="4" s="1"/>
  <c r="F120" i="4"/>
  <c r="G120" i="4" s="1"/>
  <c r="F179" i="4"/>
  <c r="G179" i="4" s="1"/>
  <c r="F184" i="4"/>
  <c r="G184" i="4" s="1"/>
  <c r="F182" i="4"/>
  <c r="G182" i="4" s="1"/>
  <c r="F156" i="4"/>
  <c r="G156" i="4" s="1"/>
  <c r="F154" i="4"/>
  <c r="G154" i="4" s="1"/>
  <c r="F91" i="4"/>
  <c r="G91" i="4" s="1"/>
  <c r="F87" i="4"/>
  <c r="G87" i="4" s="1"/>
  <c r="F122" i="4"/>
  <c r="G122" i="4" s="1"/>
  <c r="F141" i="4"/>
  <c r="G141" i="4" s="1"/>
  <c r="F116" i="4"/>
  <c r="G116" i="4" s="1"/>
  <c r="F112" i="4"/>
  <c r="G112" i="4" s="1"/>
  <c r="J23" i="1"/>
  <c r="D21" i="4" s="1"/>
  <c r="F21" i="4" s="1"/>
  <c r="G21" i="4" s="1"/>
  <c r="J53" i="1"/>
  <c r="D51" i="4" s="1"/>
  <c r="F51" i="4" s="1"/>
  <c r="G51" i="4" s="1"/>
  <c r="J85" i="1"/>
  <c r="D83" i="4" s="1"/>
  <c r="F83" i="4" s="1"/>
  <c r="G83" i="4" s="1"/>
  <c r="J59" i="1"/>
  <c r="D57" i="4" s="1"/>
  <c r="F57" i="4" s="1"/>
  <c r="G57" i="4" s="1"/>
  <c r="J100" i="1"/>
  <c r="D98" i="4" s="1"/>
  <c r="F98" i="4" s="1"/>
  <c r="G98" i="4" s="1"/>
  <c r="J65" i="1"/>
  <c r="D63" i="4" s="1"/>
  <c r="F63" i="4" s="1"/>
  <c r="G63" i="4" s="1"/>
  <c r="J33" i="1"/>
  <c r="D31" i="4" s="1"/>
  <c r="F31" i="4" s="1"/>
  <c r="G31" i="4" s="1"/>
  <c r="J11" i="1"/>
  <c r="D9" i="4" s="1"/>
  <c r="F9" i="4" s="1"/>
  <c r="G9" i="4" s="1"/>
  <c r="F18" i="2"/>
  <c r="J31" i="1"/>
  <c r="D29" i="4" s="1"/>
  <c r="F29" i="4" s="1"/>
  <c r="G29" i="4" s="1"/>
  <c r="J69" i="1"/>
  <c r="D67" i="4" s="1"/>
  <c r="F67" i="4" s="1"/>
  <c r="G67" i="4" s="1"/>
  <c r="J13" i="1"/>
  <c r="D11" i="4" s="1"/>
  <c r="F11" i="4" s="1"/>
  <c r="G11" i="4" s="1"/>
  <c r="J19" i="1"/>
  <c r="D17" i="4" s="1"/>
  <c r="F17" i="4" s="1"/>
  <c r="G17" i="4" s="1"/>
  <c r="J21" i="1"/>
  <c r="D19" i="4" s="1"/>
  <c r="F19" i="4" s="1"/>
  <c r="G19" i="4" s="1"/>
  <c r="J27" i="1"/>
  <c r="D25" i="4" s="1"/>
  <c r="F25" i="4" s="1"/>
  <c r="G25" i="4" s="1"/>
  <c r="J29" i="1"/>
  <c r="D27" i="4" s="1"/>
  <c r="F27" i="4" s="1"/>
  <c r="G27" i="4" s="1"/>
  <c r="J35" i="1"/>
  <c r="D33" i="4" s="1"/>
  <c r="F33" i="4" s="1"/>
  <c r="G33" i="4" s="1"/>
  <c r="J37" i="1"/>
  <c r="D35" i="4" s="1"/>
  <c r="F35" i="4" s="1"/>
  <c r="G35" i="4" s="1"/>
  <c r="J45" i="1"/>
  <c r="D43" i="4" s="1"/>
  <c r="F43" i="4" s="1"/>
  <c r="G43" i="4" s="1"/>
  <c r="J87" i="1"/>
  <c r="D85" i="4" s="1"/>
  <c r="F85" i="4" s="1"/>
  <c r="G85" i="4" s="1"/>
  <c r="J63" i="1"/>
  <c r="D61" i="4" s="1"/>
  <c r="F61" i="4" s="1"/>
  <c r="G61" i="4" s="1"/>
  <c r="F8" i="2"/>
  <c r="J15" i="1"/>
  <c r="D13" i="4" s="1"/>
  <c r="F13" i="4" s="1"/>
  <c r="G13" i="4" s="1"/>
  <c r="J75" i="1"/>
  <c r="D73" i="4" s="1"/>
  <c r="F73" i="4" s="1"/>
  <c r="G73" i="4" s="1"/>
  <c r="J61" i="1"/>
  <c r="D59" i="4" s="1"/>
  <c r="F59" i="4" s="1"/>
  <c r="G59" i="4" s="1"/>
  <c r="J6" i="1"/>
  <c r="D4" i="4" s="1"/>
  <c r="F4" i="4" s="1"/>
  <c r="G4" i="4" s="1"/>
  <c r="J8" i="1"/>
  <c r="D6" i="4" s="1"/>
  <c r="F6" i="4" s="1"/>
  <c r="G6" i="4" s="1"/>
  <c r="J10" i="1"/>
  <c r="D8" i="4" s="1"/>
  <c r="F8" i="4" s="1"/>
  <c r="G8" i="4" s="1"/>
  <c r="J12" i="1"/>
  <c r="D10" i="4" s="1"/>
  <c r="F10" i="4" s="1"/>
  <c r="G10" i="4" s="1"/>
  <c r="J14" i="1"/>
  <c r="D12" i="4" s="1"/>
  <c r="F12" i="4" s="1"/>
  <c r="G12" i="4" s="1"/>
  <c r="J16" i="1"/>
  <c r="D14" i="4" s="1"/>
  <c r="F14" i="4" s="1"/>
  <c r="G14" i="4" s="1"/>
  <c r="J18" i="1"/>
  <c r="D16" i="4" s="1"/>
  <c r="F16" i="4" s="1"/>
  <c r="G16" i="4" s="1"/>
  <c r="J22" i="1"/>
  <c r="D20" i="4" s="1"/>
  <c r="F20" i="4" s="1"/>
  <c r="G20" i="4" s="1"/>
  <c r="J24" i="1"/>
  <c r="D22" i="4" s="1"/>
  <c r="F22" i="4" s="1"/>
  <c r="G22" i="4" s="1"/>
  <c r="J26" i="1"/>
  <c r="D24" i="4" s="1"/>
  <c r="F24" i="4" s="1"/>
  <c r="G24" i="4" s="1"/>
  <c r="J32" i="1"/>
  <c r="D30" i="4" s="1"/>
  <c r="F30" i="4" s="1"/>
  <c r="G30" i="4" s="1"/>
  <c r="J34" i="1"/>
  <c r="D32" i="4" s="1"/>
  <c r="F32" i="4" s="1"/>
  <c r="G32" i="4" s="1"/>
  <c r="J36" i="1"/>
  <c r="D34" i="4" s="1"/>
  <c r="F34" i="4" s="1"/>
  <c r="G34" i="4" s="1"/>
  <c r="J38" i="1"/>
  <c r="D36" i="4" s="1"/>
  <c r="F36" i="4" s="1"/>
  <c r="G36" i="4" s="1"/>
  <c r="J40" i="1"/>
  <c r="D38" i="4" s="1"/>
  <c r="F38" i="4" s="1"/>
  <c r="G38" i="4" s="1"/>
  <c r="J42" i="1"/>
  <c r="D40" i="4" s="1"/>
  <c r="F40" i="4" s="1"/>
  <c r="G40" i="4" s="1"/>
  <c r="J44" i="1"/>
  <c r="D42" i="4" s="1"/>
  <c r="F42" i="4" s="1"/>
  <c r="G42" i="4" s="1"/>
  <c r="J46" i="1"/>
  <c r="D44" i="4" s="1"/>
  <c r="F44" i="4" s="1"/>
  <c r="G44" i="4" s="1"/>
  <c r="J48" i="1"/>
  <c r="D46" i="4" s="1"/>
  <c r="F46" i="4" s="1"/>
  <c r="G46" i="4" s="1"/>
  <c r="J50" i="1"/>
  <c r="D48" i="4" s="1"/>
  <c r="F48" i="4" s="1"/>
  <c r="G48" i="4" s="1"/>
  <c r="J52" i="1"/>
  <c r="D50" i="4" s="1"/>
  <c r="F50" i="4" s="1"/>
  <c r="G50" i="4" s="1"/>
  <c r="J56" i="1"/>
  <c r="D54" i="4" s="1"/>
  <c r="F54" i="4" s="1"/>
  <c r="G54" i="4" s="1"/>
  <c r="J58" i="1"/>
  <c r="D56" i="4" s="1"/>
  <c r="F56" i="4" s="1"/>
  <c r="G56" i="4" s="1"/>
  <c r="J60" i="1"/>
  <c r="D58" i="4" s="1"/>
  <c r="F58" i="4" s="1"/>
  <c r="G58" i="4" s="1"/>
  <c r="J64" i="1"/>
  <c r="D62" i="4" s="1"/>
  <c r="F62" i="4" s="1"/>
  <c r="G62" i="4" s="1"/>
  <c r="J66" i="1"/>
  <c r="D64" i="4" s="1"/>
  <c r="F64" i="4" s="1"/>
  <c r="G64" i="4" s="1"/>
  <c r="J68" i="1"/>
  <c r="D66" i="4" s="1"/>
  <c r="F66" i="4" s="1"/>
  <c r="G66" i="4" s="1"/>
  <c r="J70" i="1"/>
  <c r="D68" i="4" s="1"/>
  <c r="F68" i="4" s="1"/>
  <c r="G68" i="4" s="1"/>
  <c r="J72" i="1"/>
  <c r="D70" i="4" s="1"/>
  <c r="F70" i="4" s="1"/>
  <c r="G70" i="4" s="1"/>
  <c r="J74" i="1"/>
  <c r="D72" i="4" s="1"/>
  <c r="F72" i="4" s="1"/>
  <c r="G72" i="4" s="1"/>
  <c r="J76" i="1"/>
  <c r="D74" i="4" s="1"/>
  <c r="F74" i="4" s="1"/>
  <c r="G74" i="4" s="1"/>
  <c r="J78" i="1"/>
  <c r="D76" i="4" s="1"/>
  <c r="F76" i="4" s="1"/>
  <c r="G76" i="4" s="1"/>
  <c r="J80" i="1"/>
  <c r="D78" i="4" s="1"/>
  <c r="F78" i="4" s="1"/>
  <c r="G78" i="4" s="1"/>
  <c r="J82" i="1"/>
  <c r="D80" i="4" s="1"/>
  <c r="F80" i="4" s="1"/>
  <c r="G80" i="4" s="1"/>
  <c r="J84" i="1"/>
  <c r="D82" i="4" s="1"/>
  <c r="F82" i="4" s="1"/>
  <c r="G82" i="4" s="1"/>
  <c r="J86" i="1"/>
  <c r="D84" i="4" s="1"/>
  <c r="F84" i="4" s="1"/>
  <c r="G84" i="4" s="1"/>
  <c r="J88" i="1"/>
  <c r="D86" i="4" s="1"/>
  <c r="F86" i="4" s="1"/>
  <c r="G86" i="4" s="1"/>
  <c r="J90" i="1"/>
  <c r="D88" i="4" s="1"/>
  <c r="F88" i="4" s="1"/>
  <c r="G88" i="4" s="1"/>
  <c r="J92" i="1"/>
  <c r="D90" i="4" s="1"/>
  <c r="F90" i="4" s="1"/>
  <c r="G90" i="4" s="1"/>
  <c r="J95" i="1"/>
  <c r="D93" i="4" s="1"/>
  <c r="F93" i="4" s="1"/>
  <c r="G93" i="4" s="1"/>
  <c r="J97" i="1"/>
  <c r="D95" i="4" s="1"/>
  <c r="F95" i="4" s="1"/>
  <c r="G95" i="4" s="1"/>
  <c r="J99" i="1"/>
  <c r="D97" i="4" s="1"/>
  <c r="F97" i="4" s="1"/>
  <c r="G97" i="4" s="1"/>
  <c r="J101" i="1"/>
  <c r="D99" i="4" s="1"/>
  <c r="F99" i="4" s="1"/>
  <c r="G99" i="4" s="1"/>
  <c r="J103" i="1"/>
  <c r="D101" i="4" s="1"/>
  <c r="F101" i="4" s="1"/>
  <c r="G101" i="4" s="1"/>
  <c r="J105" i="1"/>
  <c r="D103" i="4" s="1"/>
  <c r="F103" i="4" s="1"/>
  <c r="G103" i="4" s="1"/>
  <c r="J107" i="1"/>
  <c r="D105" i="4" s="1"/>
  <c r="F105" i="4" s="1"/>
  <c r="G105" i="4" s="1"/>
  <c r="J109" i="1"/>
  <c r="D107" i="4" s="1"/>
  <c r="F107" i="4" s="1"/>
  <c r="G107" i="4" s="1"/>
  <c r="J111" i="1"/>
  <c r="D109" i="4" s="1"/>
  <c r="F109" i="4" s="1"/>
  <c r="G109" i="4" s="1"/>
  <c r="J113" i="1"/>
  <c r="D111" i="4" s="1"/>
  <c r="F111" i="4" s="1"/>
  <c r="G111" i="4" s="1"/>
  <c r="J115" i="1"/>
  <c r="D113" i="4" s="1"/>
  <c r="F113" i="4" s="1"/>
  <c r="G113" i="4" s="1"/>
  <c r="J117" i="1"/>
  <c r="D115" i="4" s="1"/>
  <c r="F115" i="4" s="1"/>
  <c r="G115" i="4" s="1"/>
  <c r="J119" i="1"/>
  <c r="D117" i="4" s="1"/>
  <c r="F117" i="4" s="1"/>
  <c r="G117" i="4" s="1"/>
  <c r="J121" i="1"/>
  <c r="D119" i="4" s="1"/>
  <c r="F119" i="4" s="1"/>
  <c r="G119" i="4" s="1"/>
  <c r="J123" i="1"/>
  <c r="D121" i="4" s="1"/>
  <c r="F121" i="4" s="1"/>
  <c r="G121" i="4" s="1"/>
  <c r="J125" i="1"/>
  <c r="D123" i="4" s="1"/>
  <c r="F123" i="4" s="1"/>
  <c r="G123" i="4" s="1"/>
  <c r="J127" i="1"/>
  <c r="D125" i="4" s="1"/>
  <c r="F125" i="4" s="1"/>
  <c r="G125" i="4" s="1"/>
  <c r="J129" i="1"/>
  <c r="D127" i="4" s="1"/>
  <c r="F127" i="4" s="1"/>
  <c r="G127" i="4" s="1"/>
  <c r="J131" i="1"/>
  <c r="D129" i="4" s="1"/>
  <c r="F129" i="4" s="1"/>
  <c r="G129" i="4" s="1"/>
  <c r="J133" i="1"/>
  <c r="D131" i="4" s="1"/>
  <c r="F131" i="4" s="1"/>
  <c r="G131" i="4" s="1"/>
  <c r="J135" i="1"/>
  <c r="D133" i="4" s="1"/>
  <c r="F133" i="4" s="1"/>
  <c r="G133" i="4" s="1"/>
  <c r="J137" i="1"/>
  <c r="D135" i="4" s="1"/>
  <c r="F135" i="4" s="1"/>
  <c r="G135" i="4" s="1"/>
  <c r="J139" i="1"/>
  <c r="D137" i="4" s="1"/>
  <c r="F137" i="4" s="1"/>
  <c r="G137" i="4" s="1"/>
  <c r="J141" i="1"/>
  <c r="D139" i="4" s="1"/>
  <c r="F139" i="4" s="1"/>
  <c r="G139" i="4" s="1"/>
  <c r="J47" i="1" l="1"/>
  <c r="D45" i="4" s="1"/>
  <c r="F45" i="4" s="1"/>
  <c r="G45" i="4" s="1"/>
  <c r="J110" i="1"/>
  <c r="D108" i="4" s="1"/>
  <c r="F108" i="4" s="1"/>
  <c r="G108" i="4" s="1"/>
  <c r="J142" i="1"/>
  <c r="D140" i="4" s="1"/>
  <c r="F140" i="4" s="1"/>
  <c r="G140" i="4" s="1"/>
  <c r="J150" i="1"/>
  <c r="D148" i="4" s="1"/>
  <c r="F148" i="4" s="1"/>
  <c r="G148" i="4" s="1"/>
  <c r="J160" i="1"/>
  <c r="D158" i="4" s="1"/>
  <c r="F158" i="4" s="1"/>
  <c r="G158" i="4" s="1"/>
  <c r="J162" i="1"/>
  <c r="D160" i="4" s="1"/>
  <c r="F160" i="4" s="1"/>
  <c r="G160" i="4" s="1"/>
  <c r="J166" i="1"/>
  <c r="D164" i="4" s="1"/>
  <c r="F164" i="4" s="1"/>
  <c r="G164" i="4" s="1"/>
  <c r="J168" i="1"/>
  <c r="D166" i="4" s="1"/>
  <c r="F166" i="4" s="1"/>
  <c r="G166" i="4" s="1"/>
  <c r="J172" i="1"/>
  <c r="D170" i="4" s="1"/>
  <c r="F170" i="4" s="1"/>
  <c r="G170" i="4" s="1"/>
  <c r="J174" i="1"/>
  <c r="D172" i="4" s="1"/>
  <c r="F172" i="4" s="1"/>
  <c r="G172" i="4" s="1"/>
  <c r="J176" i="1"/>
  <c r="D174" i="4" s="1"/>
  <c r="F174" i="4" s="1"/>
  <c r="G174" i="4" s="1"/>
  <c r="J190" i="1"/>
  <c r="D188" i="4" s="1"/>
  <c r="F188" i="4" s="1"/>
  <c r="G188" i="4" s="1"/>
  <c r="J204" i="1"/>
  <c r="D202" i="4" s="1"/>
  <c r="F202" i="4" s="1"/>
  <c r="G202" i="4" s="1"/>
  <c r="J81" i="1"/>
  <c r="D79" i="4" s="1"/>
  <c r="F79" i="4" s="1"/>
  <c r="G79" i="4" s="1"/>
  <c r="J91" i="1"/>
  <c r="D89" i="4" s="1"/>
  <c r="F89" i="4" s="1"/>
  <c r="G89" i="4" s="1"/>
  <c r="J116" i="1"/>
  <c r="D114" i="4" s="1"/>
  <c r="F114" i="4" s="1"/>
  <c r="G114" i="4" s="1"/>
  <c r="J140" i="1"/>
  <c r="D138" i="4" s="1"/>
  <c r="F138" i="4" s="1"/>
  <c r="G138" i="4" s="1"/>
  <c r="J138" i="1"/>
  <c r="D136" i="4" s="1"/>
  <c r="F136" i="4" s="1"/>
  <c r="G136" i="4" s="1"/>
  <c r="J147" i="1"/>
  <c r="D145" i="4" s="1"/>
  <c r="F145" i="4" s="1"/>
  <c r="G145" i="4" s="1"/>
  <c r="J149" i="1"/>
  <c r="D147" i="4" s="1"/>
  <c r="F147" i="4" s="1"/>
  <c r="G147" i="4" s="1"/>
  <c r="J177" i="1"/>
  <c r="D175" i="4" s="1"/>
  <c r="F175" i="4" s="1"/>
  <c r="G175" i="4" s="1"/>
  <c r="J49" i="1"/>
  <c r="D47" i="4" s="1"/>
  <c r="F47" i="4" s="1"/>
  <c r="G47" i="4" s="1"/>
  <c r="J57" i="1"/>
  <c r="D55" i="4" s="1"/>
  <c r="F55" i="4" s="1"/>
  <c r="G55" i="4" s="1"/>
  <c r="J73" i="1"/>
  <c r="D71" i="4" s="1"/>
  <c r="F71" i="4" s="1"/>
  <c r="G71" i="4" s="1"/>
  <c r="J104" i="1"/>
  <c r="D102" i="4" s="1"/>
  <c r="F102" i="4" s="1"/>
  <c r="G102" i="4" s="1"/>
  <c r="J62" i="1"/>
  <c r="D60" i="4" s="1"/>
  <c r="F60" i="4" s="1"/>
  <c r="G60" i="4" s="1"/>
  <c r="J54" i="1"/>
  <c r="D52" i="4" s="1"/>
  <c r="F52" i="4" s="1"/>
  <c r="G52" i="4" s="1"/>
  <c r="J30" i="1"/>
  <c r="D28" i="4" s="1"/>
  <c r="F28" i="4" s="1"/>
  <c r="G28" i="4" s="1"/>
  <c r="J7" i="1"/>
  <c r="D5" i="4" s="1"/>
  <c r="F5" i="4" s="1"/>
  <c r="G5" i="4" s="1"/>
  <c r="J39" i="1"/>
  <c r="D37" i="4" s="1"/>
  <c r="F37" i="4" s="1"/>
  <c r="G37" i="4" s="1"/>
  <c r="J77" i="1"/>
  <c r="D75" i="4" s="1"/>
  <c r="F75" i="4" s="1"/>
  <c r="G75" i="4" s="1"/>
  <c r="J51" i="1"/>
  <c r="D49" i="4" s="1"/>
  <c r="F49" i="4" s="1"/>
  <c r="G49" i="4" s="1"/>
  <c r="J67" i="1"/>
  <c r="D65" i="4" s="1"/>
  <c r="F65" i="4" s="1"/>
  <c r="G65" i="4" s="1"/>
  <c r="J41" i="1"/>
  <c r="D39" i="4" s="1"/>
  <c r="F39" i="4" s="1"/>
  <c r="G39" i="4" s="1"/>
  <c r="J102" i="1"/>
  <c r="D100" i="4" s="1"/>
  <c r="F100" i="4" s="1"/>
  <c r="G100" i="4" s="1"/>
  <c r="J144" i="1"/>
  <c r="D142" i="4" s="1"/>
  <c r="F142" i="4" s="1"/>
  <c r="G142" i="4" s="1"/>
  <c r="J146" i="1"/>
  <c r="D144" i="4" s="1"/>
  <c r="F144" i="4" s="1"/>
  <c r="G144" i="4" s="1"/>
  <c r="J154" i="1"/>
  <c r="D152" i="4" s="1"/>
  <c r="F152" i="4" s="1"/>
  <c r="G152" i="4" s="1"/>
  <c r="J180" i="1"/>
  <c r="D178" i="4" s="1"/>
  <c r="F178" i="4" s="1"/>
  <c r="G178" i="4" s="1"/>
  <c r="J182" i="1"/>
  <c r="D180" i="4" s="1"/>
  <c r="F180" i="4" s="1"/>
  <c r="G180" i="4" s="1"/>
  <c r="J202" i="1"/>
  <c r="D200" i="4" s="1"/>
  <c r="F200" i="4" s="1"/>
  <c r="G200" i="4" s="1"/>
  <c r="J55" i="1"/>
  <c r="D53" i="4" s="1"/>
  <c r="F53" i="4" s="1"/>
  <c r="G53" i="4" s="1"/>
  <c r="J71" i="1"/>
  <c r="D69" i="4" s="1"/>
  <c r="F69" i="4" s="1"/>
  <c r="G69" i="4" s="1"/>
  <c r="J155" i="1"/>
  <c r="D153" i="4" s="1"/>
  <c r="F153" i="4" s="1"/>
  <c r="G153" i="4" s="1"/>
  <c r="J161" i="1"/>
  <c r="D159" i="4" s="1"/>
  <c r="F159" i="4" s="1"/>
  <c r="G159" i="4" s="1"/>
  <c r="J167" i="1"/>
  <c r="D165" i="4" s="1"/>
  <c r="F165" i="4" s="1"/>
  <c r="G165" i="4" s="1"/>
  <c r="J200" i="1"/>
  <c r="D198" i="4" s="1"/>
  <c r="F198" i="4" s="1"/>
  <c r="G198" i="4" s="1"/>
  <c r="J17" i="1"/>
  <c r="D15" i="4" s="1"/>
  <c r="F15" i="4" s="1"/>
  <c r="G15" i="4" s="1"/>
  <c r="J96" i="1"/>
  <c r="D94" i="4" s="1"/>
  <c r="F94" i="4" s="1"/>
  <c r="G94" i="4" s="1"/>
  <c r="J136" i="1"/>
  <c r="D134" i="4" s="1"/>
  <c r="F134" i="4" s="1"/>
  <c r="G134" i="4" s="1"/>
  <c r="J5" i="1"/>
  <c r="D3" i="4" s="1"/>
  <c r="F3" i="4" s="1"/>
  <c r="G3" i="4" s="1"/>
  <c r="J201" i="1"/>
  <c r="D199" i="4" s="1"/>
  <c r="F199" i="4" s="1"/>
  <c r="G199" i="4" s="1"/>
  <c r="J43" i="1"/>
  <c r="D41" i="4" s="1"/>
  <c r="F41" i="4" s="1"/>
  <c r="G41" i="4" s="1"/>
  <c r="J9" i="1"/>
  <c r="D7" i="4" s="1"/>
  <c r="F7" i="4" s="1"/>
  <c r="G7" i="4" s="1"/>
  <c r="J28" i="1"/>
  <c r="D26" i="4" s="1"/>
  <c r="F26" i="4" s="1"/>
  <c r="G26" i="4" s="1"/>
  <c r="J20" i="1"/>
  <c r="D18" i="4" s="1"/>
  <c r="F18" i="4" s="1"/>
  <c r="G18" i="4" s="1"/>
</calcChain>
</file>

<file path=xl/sharedStrings.xml><?xml version="1.0" encoding="utf-8"?>
<sst xmlns="http://schemas.openxmlformats.org/spreadsheetml/2006/main" count="533" uniqueCount="279">
  <si>
    <t>NIT</t>
  </si>
  <si>
    <t>RAZON SOCIAL PROVEEDOR</t>
  </si>
  <si>
    <t>1. Cotizacion</t>
  </si>
  <si>
    <t>2. Calidad</t>
  </si>
  <si>
    <t>4. Precio</t>
  </si>
  <si>
    <t>Observaciones</t>
  </si>
  <si>
    <t>Resultado</t>
  </si>
  <si>
    <t>Fecha</t>
  </si>
  <si>
    <t>LOGO COMPAÑÍA</t>
  </si>
  <si>
    <t>Código</t>
  </si>
  <si>
    <t>Versión</t>
  </si>
  <si>
    <t>Proveedor 1</t>
  </si>
  <si>
    <t>Proveedor 2</t>
  </si>
  <si>
    <t>Proveedor 3</t>
  </si>
  <si>
    <t>Proveedor 4</t>
  </si>
  <si>
    <t>Proveedor 5</t>
  </si>
  <si>
    <t>Proveedor 6</t>
  </si>
  <si>
    <t>Proveedor 7</t>
  </si>
  <si>
    <t>Proveedor 8</t>
  </si>
  <si>
    <t>Proveedor 9</t>
  </si>
  <si>
    <t>Proveedor 10</t>
  </si>
  <si>
    <t>Proveedor 11</t>
  </si>
  <si>
    <t>Proveedor 12</t>
  </si>
  <si>
    <t>Proveedor 13</t>
  </si>
  <si>
    <t>Proveedor 14</t>
  </si>
  <si>
    <t>Proveedor 15</t>
  </si>
  <si>
    <t>Proveedor 16</t>
  </si>
  <si>
    <t>Proveedor 17</t>
  </si>
  <si>
    <t>Proveedor 18</t>
  </si>
  <si>
    <t>Proveedor 19</t>
  </si>
  <si>
    <t>Proveedor 20</t>
  </si>
  <si>
    <t>Proveedor 21</t>
  </si>
  <si>
    <t>Proveedor 22</t>
  </si>
  <si>
    <t>Proveedor 23</t>
  </si>
  <si>
    <t>Proveedor 24</t>
  </si>
  <si>
    <t>Proveedor 25</t>
  </si>
  <si>
    <t>Proveedor 26</t>
  </si>
  <si>
    <t>Proveedor 27</t>
  </si>
  <si>
    <t>Proveedor 28</t>
  </si>
  <si>
    <t>Proveedor 29</t>
  </si>
  <si>
    <t>Proveedor 30</t>
  </si>
  <si>
    <t>Proveedor 31</t>
  </si>
  <si>
    <t>Proveedor 32</t>
  </si>
  <si>
    <t>Proveedor 33</t>
  </si>
  <si>
    <t>Proveedor 34</t>
  </si>
  <si>
    <t>Proveedor 35</t>
  </si>
  <si>
    <t>Proveedor 36</t>
  </si>
  <si>
    <t>Proveedor 37</t>
  </si>
  <si>
    <t>Proveedor 38</t>
  </si>
  <si>
    <t>Proveedor 39</t>
  </si>
  <si>
    <t>Proveedor 40</t>
  </si>
  <si>
    <t>Proveedor 41</t>
  </si>
  <si>
    <t>Proveedor 42</t>
  </si>
  <si>
    <t>Proveedor 43</t>
  </si>
  <si>
    <t>Proveedor 44</t>
  </si>
  <si>
    <t>Proveedor 45</t>
  </si>
  <si>
    <t>Proveedor 46</t>
  </si>
  <si>
    <t>Proveedor 47</t>
  </si>
  <si>
    <t>Proveedor 48</t>
  </si>
  <si>
    <t>Proveedor 49</t>
  </si>
  <si>
    <t>Proveedor 50</t>
  </si>
  <si>
    <t>Proveedor 51</t>
  </si>
  <si>
    <t>Proveedor 52</t>
  </si>
  <si>
    <t>Proveedor 53</t>
  </si>
  <si>
    <t>Proveedor 54</t>
  </si>
  <si>
    <t>Proveedor 55</t>
  </si>
  <si>
    <t>Proveedor 56</t>
  </si>
  <si>
    <t>Proveedor 57</t>
  </si>
  <si>
    <t>Proveedor 58</t>
  </si>
  <si>
    <t>Proveedor 59</t>
  </si>
  <si>
    <t>Proveedor 60</t>
  </si>
  <si>
    <t>Proveedor 61</t>
  </si>
  <si>
    <t>Proveedor 62</t>
  </si>
  <si>
    <t>Proveedor 63</t>
  </si>
  <si>
    <t>Proveedor 64</t>
  </si>
  <si>
    <t>Proveedor 65</t>
  </si>
  <si>
    <t>Proveedor 66</t>
  </si>
  <si>
    <t>Proveedor 67</t>
  </si>
  <si>
    <t>Proveedor 68</t>
  </si>
  <si>
    <t>Proveedor 69</t>
  </si>
  <si>
    <t>Proveedor 70</t>
  </si>
  <si>
    <t>Proveedor 71</t>
  </si>
  <si>
    <t>Proveedor 72</t>
  </si>
  <si>
    <t>Proveedor 73</t>
  </si>
  <si>
    <t>Proveedor 74</t>
  </si>
  <si>
    <t>Proveedor 75</t>
  </si>
  <si>
    <t>Proveedor 76</t>
  </si>
  <si>
    <t>Proveedor 77</t>
  </si>
  <si>
    <t>Proveedor 78</t>
  </si>
  <si>
    <t>Proveedor 79</t>
  </si>
  <si>
    <t>Proveedor 80</t>
  </si>
  <si>
    <t>Proveedor 81</t>
  </si>
  <si>
    <t>Proveedor 82</t>
  </si>
  <si>
    <t>Proveedor 83</t>
  </si>
  <si>
    <t>Proveedor 84</t>
  </si>
  <si>
    <t>Proveedor 85</t>
  </si>
  <si>
    <t>Proveedor 86</t>
  </si>
  <si>
    <t>Proveedor 87</t>
  </si>
  <si>
    <t>Proveedor 88</t>
  </si>
  <si>
    <t>Proveedor 89</t>
  </si>
  <si>
    <t>Proveedor 90</t>
  </si>
  <si>
    <t>Proveedor 91</t>
  </si>
  <si>
    <t>Proveedor 92</t>
  </si>
  <si>
    <t>Proveedor 93</t>
  </si>
  <si>
    <t>Proveedor 94</t>
  </si>
  <si>
    <t>Proveedor 95</t>
  </si>
  <si>
    <t>Proveedor 96</t>
  </si>
  <si>
    <t>Proveedor 97</t>
  </si>
  <si>
    <t>Proveedor 98</t>
  </si>
  <si>
    <t>Proveedor 99</t>
  </si>
  <si>
    <t>Proveedor 100</t>
  </si>
  <si>
    <t>XXXXX</t>
  </si>
  <si>
    <t>V. 01</t>
  </si>
  <si>
    <t>dd/mmm/aaaa</t>
  </si>
  <si>
    <t>CRITERIOS DE EVALUACION DE PROVEEDORES DE BIENES</t>
  </si>
  <si>
    <t>Criterio</t>
  </si>
  <si>
    <t>Ponderación</t>
  </si>
  <si>
    <t>Descripción</t>
  </si>
  <si>
    <t>Puntos</t>
  </si>
  <si>
    <t>Valoracion</t>
  </si>
  <si>
    <t xml:space="preserve">Evalúa la respuesta eficiente (Tiempo de atención en días hábiles) por parte del proveedor ante cualquier inquietud, cotización y/o solicitud realizada, con respecto al producto que se quiera adquirir. </t>
  </si>
  <si>
    <t>Este criterio se refiere al valor en pesos del producto adquirido.</t>
  </si>
  <si>
    <t>Evalúa el desempeño de los productos suministrados y su cumplimiento sobre los requisitos descritos en las especificaciones de la compra.</t>
  </si>
  <si>
    <t>Evalúa el periodo de tiempo entre la notificación al proveedor de la aceptación de oferta y la llegada del producto, insumo o material a donde fue requerido.</t>
  </si>
  <si>
    <t>3. Tiempo de Entrega</t>
  </si>
  <si>
    <t>5. Cumplimiento SST</t>
  </si>
  <si>
    <t>1. Cotización</t>
  </si>
  <si>
    <t>CRITERIOS DE EVALUACION DE PROVEEDORES DE SERVICIOS</t>
  </si>
  <si>
    <t>Subcriterio</t>
  </si>
  <si>
    <t>a. Cumplimiento laboral y administrativo</t>
  </si>
  <si>
    <t>b. Conducta de los empleados del proveedor</t>
  </si>
  <si>
    <t>a. Cumplimiento</t>
  </si>
  <si>
    <t>b. SST</t>
  </si>
  <si>
    <t>c. Normativa ambiental</t>
  </si>
  <si>
    <t>a. Tiempo de ejecución</t>
  </si>
  <si>
    <t>b. Cumplimiento entregables</t>
  </si>
  <si>
    <t>Evalúa el cumplimiento del proveedor en términos de calidad</t>
  </si>
  <si>
    <t>Evalúa la gestión SST generada desde el proveedor o contratista, su conformidad con la resolución 312 de 2019, el Decreto 1072 de 2015 y la normatividad legal vigente.</t>
  </si>
  <si>
    <t>Evalúa el cumplimiento del proveedor en términos de normativa ambiental</t>
  </si>
  <si>
    <t>Evalúa la calidad de los equipos y herramientas utilizados por el proveedor durante la prestación del servicio</t>
  </si>
  <si>
    <t>Evalúa el comportamiento del proveedor o sus delegados durante la prestación del servicio en términos de iniciativa y cooperación</t>
  </si>
  <si>
    <t>Evalúa la idoneidad del personal del proveedor asignado a la labor (experiencia, expertiz, etc)</t>
  </si>
  <si>
    <t>Evalúa la calidad de los materiales y/o suministros entregados por el proveedor para la ejecución del servicio</t>
  </si>
  <si>
    <t>Evalúa el cumplimiento del proveedor en términos de tiempos de ejecución del servicio de acuerdo a lo pactado</t>
  </si>
  <si>
    <t>Evalúa el cumplimiento del proveedor en la oportunidad de entrega de los documentos acordados (actas, planos, etc)</t>
  </si>
  <si>
    <t>Evalúa el cumplimiento del proveedor en temas administrativos y reauisitos laborales de su personal</t>
  </si>
  <si>
    <t>Evalúa el comportamiento del personal del proveedor durante la ejecución del servicio</t>
  </si>
  <si>
    <t>d. Infraestructura, equipos, herramientas</t>
  </si>
  <si>
    <t>e. Iniciativa y cooperación</t>
  </si>
  <si>
    <t>f. Idoneidad del personal clave</t>
  </si>
  <si>
    <t>g. Suministros y materiales</t>
  </si>
  <si>
    <t>Proveedor 101</t>
  </si>
  <si>
    <t>Proveedor 102</t>
  </si>
  <si>
    <t>Proveedor 103</t>
  </si>
  <si>
    <t>Proveedor 104</t>
  </si>
  <si>
    <t>Proveedor 105</t>
  </si>
  <si>
    <t>Proveedor 106</t>
  </si>
  <si>
    <t>Proveedor 107</t>
  </si>
  <si>
    <t>Proveedor 108</t>
  </si>
  <si>
    <t>Proveedor 109</t>
  </si>
  <si>
    <t>Proveedor 110</t>
  </si>
  <si>
    <t>Proveedor 111</t>
  </si>
  <si>
    <t>Proveedor 112</t>
  </si>
  <si>
    <t>Proveedor 113</t>
  </si>
  <si>
    <t>Proveedor 114</t>
  </si>
  <si>
    <t>Proveedor 115</t>
  </si>
  <si>
    <t>Proveedor 116</t>
  </si>
  <si>
    <t>Proveedor 117</t>
  </si>
  <si>
    <t>Proveedor 118</t>
  </si>
  <si>
    <t>Proveedor 119</t>
  </si>
  <si>
    <t>Proveedor 120</t>
  </si>
  <si>
    <t>Proveedor 121</t>
  </si>
  <si>
    <t>Proveedor 122</t>
  </si>
  <si>
    <t>Proveedor 123</t>
  </si>
  <si>
    <t>Proveedor 124</t>
  </si>
  <si>
    <t>Proveedor 125</t>
  </si>
  <si>
    <t>Proveedor 126</t>
  </si>
  <si>
    <t>Proveedor 127</t>
  </si>
  <si>
    <t>Proveedor 128</t>
  </si>
  <si>
    <t>Proveedor 129</t>
  </si>
  <si>
    <t>Proveedor 130</t>
  </si>
  <si>
    <t>Proveedor 131</t>
  </si>
  <si>
    <t>Proveedor 132</t>
  </si>
  <si>
    <t>Proveedor 133</t>
  </si>
  <si>
    <t>Proveedor 134</t>
  </si>
  <si>
    <t>Proveedor 135</t>
  </si>
  <si>
    <t>Proveedor 136</t>
  </si>
  <si>
    <t>Proveedor 137</t>
  </si>
  <si>
    <t>Proveedor 138</t>
  </si>
  <si>
    <t>Proveedor 139</t>
  </si>
  <si>
    <t>Proveedor 140</t>
  </si>
  <si>
    <t>Proveedor 141</t>
  </si>
  <si>
    <t>Proveedor 142</t>
  </si>
  <si>
    <t>Proveedor 143</t>
  </si>
  <si>
    <t>Proveedor 144</t>
  </si>
  <si>
    <t>Proveedor 145</t>
  </si>
  <si>
    <t>Proveedor 146</t>
  </si>
  <si>
    <t>Proveedor 147</t>
  </si>
  <si>
    <t>Proveedor 148</t>
  </si>
  <si>
    <t>Proveedor 149</t>
  </si>
  <si>
    <t>Proveedor 150</t>
  </si>
  <si>
    <t>Proveedor 151</t>
  </si>
  <si>
    <t>Proveedor 152</t>
  </si>
  <si>
    <t>Proveedor 153</t>
  </si>
  <si>
    <t>Proveedor 154</t>
  </si>
  <si>
    <t>Proveedor 155</t>
  </si>
  <si>
    <t>Proveedor 156</t>
  </si>
  <si>
    <t>Proveedor 157</t>
  </si>
  <si>
    <t>Proveedor 158</t>
  </si>
  <si>
    <t>Proveedor 159</t>
  </si>
  <si>
    <t>Proveedor 160</t>
  </si>
  <si>
    <t>Proveedor 161</t>
  </si>
  <si>
    <t>Proveedor 162</t>
  </si>
  <si>
    <t>Proveedor 163</t>
  </si>
  <si>
    <t>Proveedor 164</t>
  </si>
  <si>
    <t>Proveedor 165</t>
  </si>
  <si>
    <t>Proveedor 166</t>
  </si>
  <si>
    <t>Proveedor 167</t>
  </si>
  <si>
    <t>Proveedor 168</t>
  </si>
  <si>
    <t>Proveedor 169</t>
  </si>
  <si>
    <t>Proveedor 170</t>
  </si>
  <si>
    <t>Proveedor 171</t>
  </si>
  <si>
    <t>Proveedor 172</t>
  </si>
  <si>
    <t>Proveedor 173</t>
  </si>
  <si>
    <t>Proveedor 174</t>
  </si>
  <si>
    <t>Proveedor 175</t>
  </si>
  <si>
    <t>Proveedor 176</t>
  </si>
  <si>
    <t>Proveedor 177</t>
  </si>
  <si>
    <t>Proveedor 178</t>
  </si>
  <si>
    <t>Proveedor 179</t>
  </si>
  <si>
    <t>Proveedor 180</t>
  </si>
  <si>
    <t>Proveedor 181</t>
  </si>
  <si>
    <t>Proveedor 182</t>
  </si>
  <si>
    <t>Proveedor 183</t>
  </si>
  <si>
    <t>Proveedor 184</t>
  </si>
  <si>
    <t>Proveedor 185</t>
  </si>
  <si>
    <t>Proveedor 186</t>
  </si>
  <si>
    <t>Proveedor 187</t>
  </si>
  <si>
    <t>Proveedor 188</t>
  </si>
  <si>
    <t>Proveedor 189</t>
  </si>
  <si>
    <t>Proveedor 190</t>
  </si>
  <si>
    <t>Proveedor 191</t>
  </si>
  <si>
    <t>Proveedor 192</t>
  </si>
  <si>
    <t>Proveedor 193</t>
  </si>
  <si>
    <t>Proveedor 194</t>
  </si>
  <si>
    <t>Proveedor 195</t>
  </si>
  <si>
    <t>Proveedor 196</t>
  </si>
  <si>
    <t>Proveedor 197</t>
  </si>
  <si>
    <t>Proveedor 198</t>
  </si>
  <si>
    <t>Proveedor 199</t>
  </si>
  <si>
    <t>Proveedor 200</t>
  </si>
  <si>
    <t>1. CALIDAD</t>
  </si>
  <si>
    <t>2. TIEMPOS</t>
  </si>
  <si>
    <t>3.ASPECTOS ADMINISTRATIVOS</t>
  </si>
  <si>
    <t>BIENES</t>
  </si>
  <si>
    <t>SERVICIOS</t>
  </si>
  <si>
    <t>TOTAL</t>
  </si>
  <si>
    <t>Total general</t>
  </si>
  <si>
    <t>(Todas)</t>
  </si>
  <si>
    <t>Proveedor</t>
  </si>
  <si>
    <t>Calificación</t>
  </si>
  <si>
    <t>General</t>
  </si>
  <si>
    <t>Promedio Total</t>
  </si>
  <si>
    <t xml:space="preserve"> BIENES</t>
  </si>
  <si>
    <t xml:space="preserve"> SERVICIOS</t>
  </si>
  <si>
    <t>Bienes</t>
  </si>
  <si>
    <t>Servicios</t>
  </si>
  <si>
    <t>Aprobado</t>
  </si>
  <si>
    <t>En revisión</t>
  </si>
  <si>
    <t>ESTADO</t>
  </si>
  <si>
    <t>No aprobado</t>
  </si>
  <si>
    <t>Condición</t>
  </si>
  <si>
    <t>Cantidad</t>
  </si>
  <si>
    <t>EVALUACIÓN DE EVALUACIÓN DE DESEMPEÑO DE PROVEEDORES - SUMINISTRO DE BIENES</t>
  </si>
  <si>
    <t>EVALUACIÓN DE EVALUACIÓN DE DESEMPEÑO DE PROVEEDORES - PRESTACIÓN DE SERVICIOS</t>
  </si>
  <si>
    <t>1. Calidad
40%</t>
  </si>
  <si>
    <t>2. Tiempos
40%</t>
  </si>
  <si>
    <t xml:space="preserve">3. Aspectos Administrativos
20% </t>
  </si>
  <si>
    <t>Criterio / Ponderación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</si>
</sst>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11893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libri"/>
      <family val="2"/>
      <scheme val="minor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" fontId="3" fillId="0" borderId="2" xfId="2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1" fontId="3" fillId="0" borderId="8" xfId="2" applyNumberFormat="1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9" fontId="0" fillId="0" borderId="0" xfId="0" applyNumberFormat="1"/>
    <xf numFmtId="10" fontId="3" fillId="0" borderId="0" xfId="2" applyNumberFormat="1" applyFont="1"/>
    <xf numFmtId="9" fontId="3" fillId="0" borderId="0" xfId="0" applyNumberFormat="1" applyFont="1" applyAlignment="1">
      <alignment horizontal="center"/>
    </xf>
    <xf numFmtId="9" fontId="3" fillId="0" borderId="0" xfId="0" applyNumberFormat="1" applyFont="1"/>
    <xf numFmtId="0" fontId="3" fillId="0" borderId="0" xfId="0" applyFont="1" applyAlignment="1">
      <alignment horizontal="center" vertical="center"/>
    </xf>
    <xf numFmtId="1" fontId="3" fillId="0" borderId="5" xfId="2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10" fontId="3" fillId="0" borderId="0" xfId="2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5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9" fontId="4" fillId="4" borderId="1" xfId="2" applyFont="1" applyFill="1" applyBorder="1" applyAlignment="1">
      <alignment horizontal="center" vertical="center" wrapText="1"/>
    </xf>
    <xf numFmtId="9" fontId="3" fillId="0" borderId="0" xfId="2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4" fontId="8" fillId="0" borderId="0" xfId="0" applyNumberFormat="1" applyFont="1"/>
    <xf numFmtId="0" fontId="8" fillId="0" borderId="0" xfId="0" applyFont="1"/>
    <xf numFmtId="1" fontId="8" fillId="0" borderId="0" xfId="0" applyNumberFormat="1" applyFont="1"/>
    <xf numFmtId="0" fontId="6" fillId="7" borderId="1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vertical="center"/>
    </xf>
    <xf numFmtId="0" fontId="6" fillId="7" borderId="17" xfId="0" applyFont="1" applyFill="1" applyBorder="1" applyAlignment="1">
      <alignment vertical="center"/>
    </xf>
    <xf numFmtId="0" fontId="10" fillId="7" borderId="15" xfId="0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9" fontId="12" fillId="0" borderId="5" xfId="1" applyNumberFormat="1" applyFont="1" applyBorder="1" applyAlignment="1">
      <alignment horizontal="center" vertical="center" wrapText="1"/>
    </xf>
    <xf numFmtId="9" fontId="12" fillId="0" borderId="2" xfId="1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9" fontId="12" fillId="0" borderId="5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9" fontId="12" fillId="0" borderId="8" xfId="0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9" formatCode="d/m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9" formatCode="d/m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family val="1"/>
        <scheme val="none"/>
      </font>
      <fill>
        <patternFill patternType="solid">
          <fgColor indexed="64"/>
          <bgColor theme="4" tint="-0.249977111117893"/>
        </patternFill>
      </fill>
    </dxf>
  </dxfs>
  <tableStyles count="0" defaultTableStyle="TableStyleMedium2" defaultPivotStyle="PivotStyleLight16"/>
  <colors>
    <mruColors>
      <color rgb="FF216D11"/>
      <color rgb="FF011893"/>
      <color rgb="FFFFFFFF"/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05B-1A4D-9C5F-6FB80E912954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05B-1A4D-9C5F-6FB80E91295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05B-1A4D-9C5F-6FB80E912954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05B-1A4D-9C5F-6FB80E912954}"/>
              </c:ext>
            </c:extLst>
          </c:dPt>
          <c:val>
            <c:numRef>
              <c:f>Tablas!$H$1:$H$4</c:f>
              <c:numCache>
                <c:formatCode>General</c:formatCode>
                <c:ptCount val="4"/>
                <c:pt idx="0">
                  <c:v>20</c:v>
                </c:pt>
                <c:pt idx="1">
                  <c:v>60</c:v>
                </c:pt>
                <c:pt idx="2">
                  <c:v>20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05B-1A4D-9C5F-6FB80E912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1">
            <a:lumMod val="67000"/>
          </a:schemeClr>
        </a:gs>
        <a:gs pos="79000">
          <a:schemeClr val="accent1">
            <a:lumMod val="97000"/>
            <a:lumOff val="3000"/>
          </a:schemeClr>
        </a:gs>
        <a:gs pos="38000">
          <a:schemeClr val="accent1">
            <a:lumMod val="60000"/>
            <a:lumOff val="40000"/>
          </a:schemeClr>
        </a:gs>
      </a:gsLst>
      <a:path path="circle">
        <a:fillToRect l="100000" t="100000"/>
      </a:path>
      <a:tileRect r="-100000" b="-100000"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146-8449-85ED-38551BE2E4FF}"/>
              </c:ext>
            </c:extLst>
          </c:dPt>
          <c:dPt>
            <c:idx val="1"/>
            <c:bubble3D val="0"/>
            <c:spPr>
              <a:solidFill>
                <a:srgbClr val="011893"/>
              </a:solidFill>
              <a:ln w="19050">
                <a:noFill/>
              </a:ln>
              <a:effectLst>
                <a:glow rad="228600">
                  <a:schemeClr val="accent1">
                    <a:lumMod val="60000"/>
                    <a:lumOff val="40000"/>
                    <a:alpha val="40000"/>
                  </a:schemeClr>
                </a:glow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146-8449-85ED-38551BE2E4FF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146-8449-85ED-38551BE2E4FF}"/>
              </c:ext>
            </c:extLst>
          </c:dPt>
          <c:val>
            <c:numRef>
              <c:f>Tablas!$G$1:$G$3</c:f>
              <c:numCache>
                <c:formatCode>General</c:formatCode>
                <c:ptCount val="3"/>
                <c:pt idx="0" formatCode="0">
                  <c:v>70</c:v>
                </c:pt>
                <c:pt idx="1">
                  <c:v>2</c:v>
                </c:pt>
                <c:pt idx="2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46-8449-85ED-38551BE2E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228600">
        <a:schemeClr val="accent1">
          <a:satMod val="175000"/>
          <a:alpha val="40000"/>
        </a:schemeClr>
      </a:glow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A37-4246-B26F-9CC564DBDF7C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A37-4246-B26F-9CC564DBDF7C}"/>
              </c:ext>
            </c:extLst>
          </c:dPt>
          <c:dLbls>
            <c:dLbl>
              <c:idx val="0"/>
              <c:layout>
                <c:manualLayout>
                  <c:x val="5.8333333333333334E-2"/>
                  <c:y val="-1.3888888888888931E-2"/>
                </c:manualLayout>
              </c:layout>
              <c:tx>
                <c:rich>
                  <a:bodyPr/>
                  <a:lstStyle/>
                  <a:p>
                    <a:fld id="{A5D6C3A0-8CC2-E54D-86E4-3D708019DCCD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23600174978128"/>
                      <c:h val="0.2851388888888888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A37-4246-B26F-9CC564DBDF7C}"/>
                </c:ext>
              </c:extLst>
            </c:dLbl>
            <c:dLbl>
              <c:idx val="1"/>
              <c:layout>
                <c:manualLayout>
                  <c:x val="-6.6666666666666666E-2"/>
                  <c:y val="4.6296296296296294E-3"/>
                </c:manualLayout>
              </c:layout>
              <c:tx>
                <c:rich>
                  <a:bodyPr/>
                  <a:lstStyle/>
                  <a:p>
                    <a:fld id="{19C90172-8B7D-F340-A0EB-899058B51F9C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23600174978128"/>
                      <c:h val="0.2851388888888888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A37-4246-B26F-9CC564DBD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cap="none" spc="50" baseline="0">
                    <a:ln w="9525" cmpd="sng">
                      <a:solidFill>
                        <a:schemeClr val="accent1"/>
                      </a:solidFill>
                      <a:prstDash val="solid"/>
                    </a:ln>
                    <a:solidFill>
                      <a:srgbClr val="70AD47">
                        <a:tint val="1000"/>
                      </a:srgbClr>
                    </a:solidFill>
                    <a:effectLst>
                      <a:glow rad="38100">
                        <a:schemeClr val="accent1">
                          <a:alpha val="40000"/>
                        </a:schemeClr>
                      </a:glo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Tablas!$E$16:$F$16</c:f>
              <c:strCache>
                <c:ptCount val="2"/>
                <c:pt idx="0">
                  <c:v>Bienes</c:v>
                </c:pt>
                <c:pt idx="1">
                  <c:v>Servicios</c:v>
                </c:pt>
              </c:strCache>
            </c:strRef>
          </c:cat>
          <c:val>
            <c:numRef>
              <c:f>Tablas!$E$17:$F$17</c:f>
              <c:numCache>
                <c:formatCode>0%</c:formatCode>
                <c:ptCount val="2"/>
                <c:pt idx="0">
                  <c:v>0.70819999999999983</c:v>
                </c:pt>
                <c:pt idx="1">
                  <c:v>0.69955000000000001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37-4246-B26F-9CC564DBDF7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18700787401573"/>
          <c:y val="0.8339340915718868"/>
          <c:w val="0.85873687664042009"/>
          <c:h val="0.13828813065033541"/>
        </c:manualLayout>
      </c:layout>
      <c:overlay val="0"/>
      <c:spPr>
        <a:gradFill flip="none" rotWithShape="1">
          <a:gsLst>
            <a:gs pos="0">
              <a:schemeClr val="accent6">
                <a:lumMod val="0"/>
                <a:lumOff val="100000"/>
              </a:schemeClr>
            </a:gs>
            <a:gs pos="35000">
              <a:schemeClr val="accent6">
                <a:lumMod val="0"/>
                <a:lumOff val="100000"/>
              </a:schemeClr>
            </a:gs>
            <a:gs pos="100000">
              <a:schemeClr val="accent6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51000">
          <a:schemeClr val="accent6">
            <a:lumMod val="60000"/>
            <a:lumOff val="40000"/>
          </a:schemeClr>
        </a:gs>
        <a:gs pos="12000">
          <a:schemeClr val="accent6">
            <a:lumMod val="89000"/>
          </a:schemeClr>
        </a:gs>
        <a:gs pos="98000">
          <a:schemeClr val="accent6">
            <a:lumMod val="75000"/>
          </a:schemeClr>
        </a:gs>
        <a:gs pos="3000">
          <a:schemeClr val="accent6">
            <a:lumMod val="70000"/>
          </a:schemeClr>
        </a:gs>
      </a:gsLst>
      <a:path path="rect">
        <a:fillToRect l="100000" t="100000"/>
      </a:path>
      <a:tileRect r="-100000" b="-100000"/>
    </a:gradFill>
    <a:ln w="9525" cap="flat" cmpd="sng" algn="ctr">
      <a:noFill/>
      <a:round/>
    </a:ln>
    <a:effectLst>
      <a:glow rad="228600">
        <a:schemeClr val="accent6">
          <a:satMod val="175000"/>
          <a:alpha val="40000"/>
        </a:schemeClr>
      </a:glow>
      <a:outerShdw blurRad="50800" dist="38100" dir="8100000" algn="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7. Formato Evaluación de Desempeño de Proveedores.xlsx]Tablas!TablaDinámica6</c:name>
    <c:fmtId val="2"/>
  </c:pivotSource>
  <c:chart>
    <c:autoTitleDeleted val="1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diamond"/>
          <c:size val="5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cap="none" spc="0" baseline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Tablas!$F$21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Tablas!$E$22:$E$25</c:f>
              <c:strCache>
                <c:ptCount val="3"/>
                <c:pt idx="0">
                  <c:v>En revisión</c:v>
                </c:pt>
                <c:pt idx="1">
                  <c:v>Aprobado</c:v>
                </c:pt>
                <c:pt idx="2">
                  <c:v>No aprobado</c:v>
                </c:pt>
              </c:strCache>
            </c:strRef>
          </c:cat>
          <c:val>
            <c:numRef>
              <c:f>Tablas!$F$22:$F$25</c:f>
              <c:numCache>
                <c:formatCode>General</c:formatCode>
                <c:ptCount val="3"/>
                <c:pt idx="0">
                  <c:v>175</c:v>
                </c:pt>
                <c:pt idx="1">
                  <c:v>13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3-254B-8B20-13743D4F7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12247904"/>
        <c:axId val="468754400"/>
      </c:barChart>
      <c:catAx>
        <c:axId val="51224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8754400"/>
        <c:crosses val="autoZero"/>
        <c:auto val="1"/>
        <c:lblAlgn val="ctr"/>
        <c:lblOffset val="100"/>
        <c:noMultiLvlLbl val="0"/>
      </c:catAx>
      <c:valAx>
        <c:axId val="46875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224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228600">
        <a:schemeClr val="accent3">
          <a:satMod val="175000"/>
          <a:alpha val="40000"/>
        </a:schemeClr>
      </a:glow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7. Formato Evaluación de Desempeño de Proveedores.xlsx]Tablas!TablaDinámica7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10 mejores Calificaciones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Tablas!$F$30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Tablas!$E$31:$E$41</c:f>
              <c:strCache>
                <c:ptCount val="10"/>
                <c:pt idx="0">
                  <c:v>Proveedor 183</c:v>
                </c:pt>
                <c:pt idx="1">
                  <c:v>Proveedor 92</c:v>
                </c:pt>
                <c:pt idx="2">
                  <c:v>Proveedor 128</c:v>
                </c:pt>
                <c:pt idx="3">
                  <c:v>Proveedor 119</c:v>
                </c:pt>
                <c:pt idx="4">
                  <c:v>Proveedor 193</c:v>
                </c:pt>
                <c:pt idx="5">
                  <c:v>Proveedor 170</c:v>
                </c:pt>
                <c:pt idx="6">
                  <c:v>Proveedor 155</c:v>
                </c:pt>
                <c:pt idx="7">
                  <c:v>Proveedor 157</c:v>
                </c:pt>
                <c:pt idx="8">
                  <c:v>Proveedor 76</c:v>
                </c:pt>
                <c:pt idx="9">
                  <c:v>Proveedor 160</c:v>
                </c:pt>
              </c:strCache>
            </c:strRef>
          </c:cat>
          <c:val>
            <c:numRef>
              <c:f>Tablas!$F$31:$F$41</c:f>
              <c:numCache>
                <c:formatCode>0%</c:formatCode>
                <c:ptCount val="10"/>
                <c:pt idx="0">
                  <c:v>0.87999999999999989</c:v>
                </c:pt>
                <c:pt idx="1">
                  <c:v>0.85000000000000009</c:v>
                </c:pt>
                <c:pt idx="2">
                  <c:v>0.85</c:v>
                </c:pt>
                <c:pt idx="3">
                  <c:v>0.84499999999999997</c:v>
                </c:pt>
                <c:pt idx="4">
                  <c:v>0.83499999999999996</c:v>
                </c:pt>
                <c:pt idx="5">
                  <c:v>0.82499999999999996</c:v>
                </c:pt>
                <c:pt idx="6">
                  <c:v>0.81499999999999995</c:v>
                </c:pt>
                <c:pt idx="7">
                  <c:v>0.81499999999999995</c:v>
                </c:pt>
                <c:pt idx="8">
                  <c:v>0.81</c:v>
                </c:pt>
                <c:pt idx="9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1-8141-A671-ABBDDA630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25815920"/>
        <c:axId val="536956512"/>
      </c:barChart>
      <c:catAx>
        <c:axId val="52581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6956512"/>
        <c:crosses val="autoZero"/>
        <c:auto val="1"/>
        <c:lblAlgn val="ctr"/>
        <c:lblOffset val="100"/>
        <c:noMultiLvlLbl val="0"/>
      </c:catAx>
      <c:valAx>
        <c:axId val="536956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581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>
      <a:glow rad="228600">
        <a:schemeClr val="accent3">
          <a:satMod val="175000"/>
          <a:alpha val="40000"/>
        </a:schemeClr>
      </a:glow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image" Target="../media/image2.sv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0</xdr:row>
      <xdr:rowOff>38100</xdr:rowOff>
    </xdr:from>
    <xdr:to>
      <xdr:col>15</xdr:col>
      <xdr:colOff>762000</xdr:colOff>
      <xdr:row>36</xdr:row>
      <xdr:rowOff>12700</xdr:rowOff>
    </xdr:to>
    <xdr:sp macro="" textlink="">
      <xdr:nvSpPr>
        <xdr:cNvPr id="18" name="Redondear rectángulo de esquina del mismo lado 17">
          <a:extLst>
            <a:ext uri="{FF2B5EF4-FFF2-40B4-BE49-F238E27FC236}">
              <a16:creationId xmlns:a16="http://schemas.microsoft.com/office/drawing/2014/main" id="{3C61B16E-DF9A-3441-B6CA-01F104A1A601}"/>
            </a:ext>
          </a:extLst>
        </xdr:cNvPr>
        <xdr:cNvSpPr/>
      </xdr:nvSpPr>
      <xdr:spPr>
        <a:xfrm rot="5400000">
          <a:off x="3238500" y="-1955800"/>
          <a:ext cx="7086600" cy="11074400"/>
        </a:xfrm>
        <a:prstGeom prst="round2SameRect">
          <a:avLst>
            <a:gd name="adj1" fmla="val 5556"/>
            <a:gd name="adj2" fmla="val 0"/>
          </a:avLst>
        </a:prstGeom>
        <a:gradFill flip="none" rotWithShape="1">
          <a:gsLst>
            <a:gs pos="0">
              <a:schemeClr val="accent1">
                <a:lumMod val="0"/>
                <a:lumOff val="100000"/>
              </a:schemeClr>
            </a:gs>
            <a:gs pos="20000">
              <a:schemeClr val="accent1">
                <a:lumMod val="0"/>
                <a:lumOff val="100000"/>
              </a:schemeClr>
            </a:gs>
            <a:gs pos="100000">
              <a:schemeClr val="accent1">
                <a:lumMod val="100000"/>
              </a:schemeClr>
            </a:gs>
          </a:gsLst>
          <a:lin ang="27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2</xdr:col>
      <xdr:colOff>622300</xdr:colOff>
      <xdr:row>4</xdr:row>
      <xdr:rowOff>114300</xdr:rowOff>
    </xdr:from>
    <xdr:to>
      <xdr:col>8</xdr:col>
      <xdr:colOff>506476</xdr:colOff>
      <xdr:row>19</xdr:row>
      <xdr:rowOff>92964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705E1DA4-3FB1-D94D-8A94-CD250FFE581D}"/>
            </a:ext>
          </a:extLst>
        </xdr:cNvPr>
        <xdr:cNvGrpSpPr/>
      </xdr:nvGrpSpPr>
      <xdr:grpSpPr>
        <a:xfrm>
          <a:off x="2281767" y="927100"/>
          <a:ext cx="4862576" cy="3026664"/>
          <a:chOff x="8077199" y="876300"/>
          <a:chExt cx="4584701" cy="2743200"/>
        </a:xfrm>
      </xdr:grpSpPr>
      <xdr:graphicFrame macro="">
        <xdr:nvGraphicFramePr>
          <xdr:cNvPr id="8" name="Gráfico 7">
            <a:extLst>
              <a:ext uri="{FF2B5EF4-FFF2-40B4-BE49-F238E27FC236}">
                <a16:creationId xmlns:a16="http://schemas.microsoft.com/office/drawing/2014/main" id="{93FE0803-EB76-0245-B167-530FC54CAFE1}"/>
              </a:ext>
            </a:extLst>
          </xdr:cNvPr>
          <xdr:cNvGraphicFramePr/>
        </xdr:nvGraphicFramePr>
        <xdr:xfrm>
          <a:off x="8077199" y="87630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9" name="Gráfico 8">
            <a:extLst>
              <a:ext uri="{FF2B5EF4-FFF2-40B4-BE49-F238E27FC236}">
                <a16:creationId xmlns:a16="http://schemas.microsoft.com/office/drawing/2014/main" id="{4B5D5554-AFC8-1F4C-8F69-FA9CD538AD1B}"/>
              </a:ext>
            </a:extLst>
          </xdr:cNvPr>
          <xdr:cNvGraphicFramePr/>
        </xdr:nvGraphicFramePr>
        <xdr:xfrm>
          <a:off x="8089900" y="87630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Tablas!G4">
        <xdr:nvSpPr>
          <xdr:cNvPr id="10" name="Rectángulo redondeado 9">
            <a:extLst>
              <a:ext uri="{FF2B5EF4-FFF2-40B4-BE49-F238E27FC236}">
                <a16:creationId xmlns:a16="http://schemas.microsoft.com/office/drawing/2014/main" id="{8F13EA36-5679-F848-B8A4-2D5ACA98FFC4}"/>
              </a:ext>
            </a:extLst>
          </xdr:cNvPr>
          <xdr:cNvSpPr/>
        </xdr:nvSpPr>
        <xdr:spPr>
          <a:xfrm>
            <a:off x="9461500" y="2387600"/>
            <a:ext cx="1778000" cy="825500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F8AA7544-8F65-4642-AA85-4564BDDE4C2C}" type="TxLink">
              <a:rPr lang="en-US" sz="6600" b="1" i="0" u="none" strike="noStrike" cap="none" spc="50">
                <a:ln w="9525" cmpd="sng">
                  <a:solidFill>
                    <a:schemeClr val="accent1"/>
                  </a:solidFill>
                  <a:prstDash val="solid"/>
                </a:ln>
                <a:solidFill>
                  <a:srgbClr val="70AD47">
                    <a:tint val="1000"/>
                  </a:srgbClr>
                </a:solidFill>
                <a:effectLst>
                  <a:glow rad="38100">
                    <a:schemeClr val="accent1">
                      <a:alpha val="40000"/>
                    </a:schemeClr>
                  </a:glow>
                </a:effectLst>
                <a:latin typeface="Calibri"/>
                <a:cs typeface="Calibri"/>
              </a:rPr>
              <a:pPr algn="ctr"/>
              <a:t>70%</a:t>
            </a:fld>
            <a:endParaRPr lang="es-ES_tradnl" sz="3333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endParaRPr>
          </a:p>
        </xdr:txBody>
      </xdr:sp>
      <xdr:sp macro="" textlink="$H$6">
        <xdr:nvSpPr>
          <xdr:cNvPr id="11" name="Rectángulo redondeado 10">
            <a:extLst>
              <a:ext uri="{FF2B5EF4-FFF2-40B4-BE49-F238E27FC236}">
                <a16:creationId xmlns:a16="http://schemas.microsoft.com/office/drawing/2014/main" id="{DA00FE87-A916-5041-9631-2CB345B1AA2E}"/>
              </a:ext>
            </a:extLst>
          </xdr:cNvPr>
          <xdr:cNvSpPr/>
        </xdr:nvSpPr>
        <xdr:spPr>
          <a:xfrm>
            <a:off x="8115300" y="3187700"/>
            <a:ext cx="4546600" cy="431800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2000" b="1" i="0" u="none" strike="noStrike" cap="none" spc="50">
                <a:ln w="9525" cmpd="sng">
                  <a:solidFill>
                    <a:schemeClr val="accent1"/>
                  </a:solidFill>
                  <a:prstDash val="solid"/>
                </a:ln>
                <a:solidFill>
                  <a:srgbClr val="70AD47">
                    <a:tint val="1000"/>
                  </a:srgbClr>
                </a:solidFill>
                <a:effectLst>
                  <a:glow rad="38100">
                    <a:schemeClr val="accent1">
                      <a:alpha val="40000"/>
                    </a:schemeClr>
                  </a:glow>
                </a:effectLst>
                <a:latin typeface="Calibri"/>
                <a:cs typeface="Calibri"/>
              </a:rPr>
              <a:t>Calificación Promedio Proveedores</a:t>
            </a:r>
            <a:endParaRPr lang="es-ES_tradnl" sz="20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endParaRPr>
          </a:p>
        </xdr:txBody>
      </xdr:sp>
    </xdr:grpSp>
    <xdr:clientData/>
  </xdr:twoCellAnchor>
  <xdr:twoCellAnchor>
    <xdr:from>
      <xdr:col>8</xdr:col>
      <xdr:colOff>774700</xdr:colOff>
      <xdr:row>4</xdr:row>
      <xdr:rowOff>139700</xdr:rowOff>
    </xdr:from>
    <xdr:to>
      <xdr:col>14</xdr:col>
      <xdr:colOff>660400</xdr:colOff>
      <xdr:row>19</xdr:row>
      <xdr:rowOff>114300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1361C32E-2732-1C4E-A2ED-0188D6968F91}"/>
            </a:ext>
          </a:extLst>
        </xdr:cNvPr>
        <xdr:cNvGrpSpPr/>
      </xdr:nvGrpSpPr>
      <xdr:grpSpPr>
        <a:xfrm>
          <a:off x="7412567" y="952500"/>
          <a:ext cx="4864100" cy="3022600"/>
          <a:chOff x="6604000" y="203200"/>
          <a:chExt cx="4838700" cy="3022600"/>
        </a:xfrm>
        <a:effectLst>
          <a:glow rad="228600">
            <a:schemeClr val="accent6">
              <a:satMod val="175000"/>
              <a:alpha val="40000"/>
            </a:schemeClr>
          </a:glow>
        </a:effectLst>
      </xdr:grpSpPr>
      <xdr:graphicFrame macro="">
        <xdr:nvGraphicFramePr>
          <xdr:cNvPr id="12" name="Gráfico 11">
            <a:extLst>
              <a:ext uri="{FF2B5EF4-FFF2-40B4-BE49-F238E27FC236}">
                <a16:creationId xmlns:a16="http://schemas.microsoft.com/office/drawing/2014/main" id="{712AFA93-ECD0-B04C-81A2-9C3EFC12E704}"/>
              </a:ext>
            </a:extLst>
          </xdr:cNvPr>
          <xdr:cNvGraphicFramePr>
            <a:graphicFrameLocks/>
          </xdr:cNvGraphicFramePr>
        </xdr:nvGraphicFramePr>
        <xdr:xfrm>
          <a:off x="6604000" y="203200"/>
          <a:ext cx="4838700" cy="3022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$H$6">
        <xdr:nvSpPr>
          <xdr:cNvPr id="13" name="Rectángulo redondeado 12">
            <a:extLst>
              <a:ext uri="{FF2B5EF4-FFF2-40B4-BE49-F238E27FC236}">
                <a16:creationId xmlns:a16="http://schemas.microsoft.com/office/drawing/2014/main" id="{F47F78D9-8FEF-154B-9E69-138C8DF233C3}"/>
              </a:ext>
            </a:extLst>
          </xdr:cNvPr>
          <xdr:cNvSpPr/>
        </xdr:nvSpPr>
        <xdr:spPr>
          <a:xfrm>
            <a:off x="6616700" y="203200"/>
            <a:ext cx="4826000" cy="368300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2000" b="1" i="0" u="none" strike="noStrike" cap="none" spc="50">
                <a:ln w="9525" cmpd="sng">
                  <a:noFill/>
                  <a:prstDash val="solid"/>
                </a:ln>
                <a:solidFill>
                  <a:schemeClr val="accent1">
                    <a:lumMod val="50000"/>
                  </a:schemeClr>
                </a:solidFill>
                <a:effectLst>
                  <a:glow rad="38100">
                    <a:schemeClr val="accent1">
                      <a:alpha val="40000"/>
                    </a:schemeClr>
                  </a:glow>
                </a:effectLst>
                <a:latin typeface="Calibri"/>
                <a:cs typeface="Calibri"/>
              </a:rPr>
              <a:t>Calificación proveedores por tipo</a:t>
            </a:r>
            <a:endParaRPr lang="es-ES_tradnl" sz="2000" b="1" cap="none" spc="50">
              <a:ln w="9525" cmpd="sng">
                <a:noFill/>
                <a:prstDash val="solid"/>
              </a:ln>
              <a:solidFill>
                <a:schemeClr val="accent1">
                  <a:lumMod val="5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endParaRPr>
          </a:p>
        </xdr:txBody>
      </xdr:sp>
    </xdr:grpSp>
    <xdr:clientData/>
  </xdr:twoCellAnchor>
  <xdr:twoCellAnchor>
    <xdr:from>
      <xdr:col>8</xdr:col>
      <xdr:colOff>774700</xdr:colOff>
      <xdr:row>20</xdr:row>
      <xdr:rowOff>165100</xdr:rowOff>
    </xdr:from>
    <xdr:to>
      <xdr:col>14</xdr:col>
      <xdr:colOff>658876</xdr:colOff>
      <xdr:row>35</xdr:row>
      <xdr:rowOff>143764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B786B8CF-B044-7448-9DAA-AB2B0CA48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609600</xdr:colOff>
      <xdr:row>20</xdr:row>
      <xdr:rowOff>127000</xdr:rowOff>
    </xdr:from>
    <xdr:to>
      <xdr:col>8</xdr:col>
      <xdr:colOff>493776</xdr:colOff>
      <xdr:row>35</xdr:row>
      <xdr:rowOff>105664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22655A41-3BF5-2948-88C9-EDBE3D8BC8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184150</xdr:colOff>
      <xdr:row>0</xdr:row>
      <xdr:rowOff>38100</xdr:rowOff>
    </xdr:from>
    <xdr:to>
      <xdr:col>2</xdr:col>
      <xdr:colOff>406400</xdr:colOff>
      <xdr:row>36</xdr:row>
      <xdr:rowOff>12700</xdr:rowOff>
    </xdr:to>
    <xdr:sp macro="" textlink="">
      <xdr:nvSpPr>
        <xdr:cNvPr id="17" name="Redondear rectángulo de esquina del mismo lado 16">
          <a:extLst>
            <a:ext uri="{FF2B5EF4-FFF2-40B4-BE49-F238E27FC236}">
              <a16:creationId xmlns:a16="http://schemas.microsoft.com/office/drawing/2014/main" id="{23D3E412-B585-C047-935C-241959A5FCE4}"/>
            </a:ext>
          </a:extLst>
        </xdr:cNvPr>
        <xdr:cNvSpPr/>
      </xdr:nvSpPr>
      <xdr:spPr>
        <a:xfrm rot="16200000">
          <a:off x="-2835275" y="3057525"/>
          <a:ext cx="7086600" cy="1047750"/>
        </a:xfrm>
        <a:prstGeom prst="round2SameRect">
          <a:avLst/>
        </a:prstGeom>
        <a:gradFill flip="none" rotWithShape="1">
          <a:gsLst>
            <a:gs pos="0">
              <a:schemeClr val="accent1">
                <a:lumMod val="0"/>
                <a:lumOff val="100000"/>
              </a:schemeClr>
            </a:gs>
            <a:gs pos="35000">
              <a:schemeClr val="accent1">
                <a:lumMod val="0"/>
                <a:lumOff val="100000"/>
              </a:schemeClr>
            </a:gs>
            <a:gs pos="100000">
              <a:schemeClr val="accent1">
                <a:lumMod val="100000"/>
              </a:schemeClr>
            </a:gs>
          </a:gsLst>
          <a:path path="rect">
            <a:fillToRect l="100000" t="100000"/>
          </a:path>
          <a:tileRect r="-100000" b="-100000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oneCellAnchor>
    <xdr:from>
      <xdr:col>2</xdr:col>
      <xdr:colOff>431800</xdr:colOff>
      <xdr:row>0</xdr:row>
      <xdr:rowOff>63500</xdr:rowOff>
    </xdr:from>
    <xdr:ext cx="10731499" cy="774700"/>
    <xdr:sp macro="" textlink="">
      <xdr:nvSpPr>
        <xdr:cNvPr id="19" name="Rectángulo 18">
          <a:extLst>
            <a:ext uri="{FF2B5EF4-FFF2-40B4-BE49-F238E27FC236}">
              <a16:creationId xmlns:a16="http://schemas.microsoft.com/office/drawing/2014/main" id="{59A62A52-9129-524C-B9C7-D94FF506856C}"/>
            </a:ext>
          </a:extLst>
        </xdr:cNvPr>
        <xdr:cNvSpPr/>
      </xdr:nvSpPr>
      <xdr:spPr>
        <a:xfrm>
          <a:off x="1257300" y="63500"/>
          <a:ext cx="10731499" cy="7747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s-ES" sz="4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Evaluación de proveedores</a:t>
          </a:r>
        </a:p>
      </xdr:txBody>
    </xdr:sp>
    <xdr:clientData/>
  </xdr:oneCellAnchor>
  <xdr:oneCellAnchor>
    <xdr:from>
      <xdr:col>0</xdr:col>
      <xdr:colOff>228600</xdr:colOff>
      <xdr:row>5</xdr:row>
      <xdr:rowOff>25400</xdr:rowOff>
    </xdr:from>
    <xdr:ext cx="1778000" cy="800100"/>
    <xdr:sp macro="" textlink="$R$3">
      <xdr:nvSpPr>
        <xdr:cNvPr id="20" name="Rectángulo 19">
          <a:extLst>
            <a:ext uri="{FF2B5EF4-FFF2-40B4-BE49-F238E27FC236}">
              <a16:creationId xmlns:a16="http://schemas.microsoft.com/office/drawing/2014/main" id="{F2C51653-BB78-B64C-803C-4EB26841CD9B}"/>
            </a:ext>
          </a:extLst>
        </xdr:cNvPr>
        <xdr:cNvSpPr/>
      </xdr:nvSpPr>
      <xdr:spPr>
        <a:xfrm>
          <a:off x="228600" y="1041400"/>
          <a:ext cx="1778000" cy="8001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fld id="{76D411EB-5583-7F47-8B42-7F20DF7B0587}" type="TxLink">
            <a:rPr lang="en-US" sz="6000" b="1" i="0" u="none" strike="noStrike" cap="none" spc="0">
              <a:ln w="13462">
                <a:solidFill>
                  <a:schemeClr val="bg1"/>
                </a:solidFill>
                <a:prstDash val="solid"/>
              </a:ln>
              <a:solidFill>
                <a:srgbClr val="000000"/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Calibri"/>
              <a:cs typeface="Calibri"/>
            </a:rPr>
            <a:pPr algn="ctr"/>
            <a:t>2022</a:t>
          </a:fld>
          <a:endParaRPr lang="es-ES" sz="287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>
    <xdr:from>
      <xdr:col>0</xdr:col>
      <xdr:colOff>228600</xdr:colOff>
      <xdr:row>18</xdr:row>
      <xdr:rowOff>88900</xdr:rowOff>
    </xdr:from>
    <xdr:to>
      <xdr:col>2</xdr:col>
      <xdr:colOff>342900</xdr:colOff>
      <xdr:row>21</xdr:row>
      <xdr:rowOff>101600</xdr:rowOff>
    </xdr:to>
    <xdr:sp macro="" textlink="">
      <xdr:nvSpPr>
        <xdr:cNvPr id="23" name="Rectángulo redondeado 22">
          <a:extLst>
            <a:ext uri="{FF2B5EF4-FFF2-40B4-BE49-F238E27FC236}">
              <a16:creationId xmlns:a16="http://schemas.microsoft.com/office/drawing/2014/main" id="{98ECCE58-46E7-7C42-A74A-1F687C9EAD7F}"/>
            </a:ext>
          </a:extLst>
        </xdr:cNvPr>
        <xdr:cNvSpPr/>
      </xdr:nvSpPr>
      <xdr:spPr>
        <a:xfrm>
          <a:off x="228600" y="3746500"/>
          <a:ext cx="1765300" cy="62230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_tradnl" sz="1600">
              <a:latin typeface="Times New Roman" panose="02020603050405020304" pitchFamily="18" charset="0"/>
              <a:cs typeface="Times New Roman" panose="02020603050405020304" pitchFamily="18" charset="0"/>
            </a:rPr>
            <a:t>Total Proveedores Evaluados</a:t>
          </a:r>
        </a:p>
      </xdr:txBody>
    </xdr:sp>
    <xdr:clientData/>
  </xdr:twoCellAnchor>
  <xdr:oneCellAnchor>
    <xdr:from>
      <xdr:col>0</xdr:col>
      <xdr:colOff>190500</xdr:colOff>
      <xdr:row>21</xdr:row>
      <xdr:rowOff>88900</xdr:rowOff>
    </xdr:from>
    <xdr:ext cx="1778000" cy="800100"/>
    <xdr:sp macro="" textlink="$R$4">
      <xdr:nvSpPr>
        <xdr:cNvPr id="24" name="Rectángulo 23">
          <a:extLst>
            <a:ext uri="{FF2B5EF4-FFF2-40B4-BE49-F238E27FC236}">
              <a16:creationId xmlns:a16="http://schemas.microsoft.com/office/drawing/2014/main" id="{86485E18-C5BB-5047-AB4B-42C70BA968E9}"/>
            </a:ext>
          </a:extLst>
        </xdr:cNvPr>
        <xdr:cNvSpPr/>
      </xdr:nvSpPr>
      <xdr:spPr>
        <a:xfrm>
          <a:off x="190500" y="4356100"/>
          <a:ext cx="1778000" cy="8001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fld id="{0B083F72-BE86-094E-AEDB-6CD57375C6C3}" type="TxLink">
            <a:rPr lang="en-US" sz="7200" b="1" i="0" u="none" strike="noStrike" cap="none" spc="0">
              <a:ln w="13462">
                <a:solidFill>
                  <a:schemeClr val="bg1"/>
                </a:solidFill>
                <a:prstDash val="solid"/>
              </a:ln>
              <a:solidFill>
                <a:srgbClr val="000000"/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Calibri"/>
              <a:cs typeface="Calibri"/>
            </a:rPr>
            <a:pPr algn="ctr"/>
            <a:t>200</a:t>
          </a:fld>
          <a:endParaRPr lang="es-ES" sz="400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596900</xdr:colOff>
      <xdr:row>10</xdr:row>
      <xdr:rowOff>88900</xdr:rowOff>
    </xdr:from>
    <xdr:to>
      <xdr:col>1</xdr:col>
      <xdr:colOff>787400</xdr:colOff>
      <xdr:row>15</xdr:row>
      <xdr:rowOff>88900</xdr:rowOff>
    </xdr:to>
    <xdr:pic>
      <xdr:nvPicPr>
        <xdr:cNvPr id="26" name="Gráfico 25" descr="Presentación con gráfico de barras">
          <a:extLst>
            <a:ext uri="{FF2B5EF4-FFF2-40B4-BE49-F238E27FC236}">
              <a16:creationId xmlns:a16="http://schemas.microsoft.com/office/drawing/2014/main" id="{A360E9BE-DB2D-8246-BD01-1DAF904E4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596900" y="2120900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454800</xdr:colOff>
      <xdr:row>26</xdr:row>
      <xdr:rowOff>73800</xdr:rowOff>
    </xdr:from>
    <xdr:to>
      <xdr:col>1</xdr:col>
      <xdr:colOff>800100</xdr:colOff>
      <xdr:row>32</xdr:row>
      <xdr:rowOff>25400</xdr:rowOff>
    </xdr:to>
    <xdr:pic>
      <xdr:nvPicPr>
        <xdr:cNvPr id="28" name="Gráfico 27" descr="Cuaderno de estrategias">
          <a:extLst>
            <a:ext uri="{FF2B5EF4-FFF2-40B4-BE49-F238E27FC236}">
              <a16:creationId xmlns:a16="http://schemas.microsoft.com/office/drawing/2014/main" id="{139C7BA7-B44E-1B40-8684-0510BC800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454800" y="5357000"/>
          <a:ext cx="1170800" cy="1170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282222</xdr:colOff>
      <xdr:row>38</xdr:row>
      <xdr:rowOff>0</xdr:rowOff>
    </xdr:to>
    <xdr:pic>
      <xdr:nvPicPr>
        <xdr:cNvPr id="3" name="Imagen 2" descr="Diagrama&#10;&#10;Descripción generada automáticamente">
          <a:extLst>
            <a:ext uri="{FF2B5EF4-FFF2-40B4-BE49-F238E27FC236}">
              <a16:creationId xmlns:a16="http://schemas.microsoft.com/office/drawing/2014/main" id="{2F539575-A954-2B4C-B491-B7C38C6D7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05444" cy="7507111"/>
        </a:xfrm>
        <a:prstGeom prst="rect">
          <a:avLst/>
        </a:prstGeom>
        <a:ln>
          <a:noFill/>
        </a:ln>
        <a:effectLst>
          <a:glow rad="63500">
            <a:schemeClr val="accent3">
              <a:satMod val="175000"/>
              <a:alpha val="40000"/>
            </a:schemeClr>
          </a:glow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485.007099652779" createdVersion="7" refreshedVersion="7" minRefreshableVersion="3" recordCount="200" xr:uid="{2214A270-3306-6A41-8F32-ED1BB55F577D}">
  <cacheSource type="worksheet">
    <worksheetSource ref="C2:G202" sheet="Proveedores"/>
  </cacheSource>
  <cacheFields count="5">
    <cacheField name="RAZON SOCIAL PROVEEDOR" numFmtId="0">
      <sharedItems count="200">
        <s v="Proveedor 1"/>
        <s v="Proveedor 2"/>
        <s v="Proveedor 3"/>
        <s v="Proveedor 4"/>
        <s v="Proveedor 5"/>
        <s v="Proveedor 6"/>
        <s v="Proveedor 7"/>
        <s v="Proveedor 8"/>
        <s v="Proveedor 9"/>
        <s v="Proveedor 10"/>
        <s v="Proveedor 11"/>
        <s v="Proveedor 12"/>
        <s v="Proveedor 13"/>
        <s v="Proveedor 14"/>
        <s v="Proveedor 15"/>
        <s v="Proveedor 16"/>
        <s v="Proveedor 17"/>
        <s v="Proveedor 18"/>
        <s v="Proveedor 19"/>
        <s v="Proveedor 20"/>
        <s v="Proveedor 21"/>
        <s v="Proveedor 22"/>
        <s v="Proveedor 23"/>
        <s v="Proveedor 24"/>
        <s v="Proveedor 25"/>
        <s v="Proveedor 26"/>
        <s v="Proveedor 27"/>
        <s v="Proveedor 28"/>
        <s v="Proveedor 29"/>
        <s v="Proveedor 30"/>
        <s v="Proveedor 31"/>
        <s v="Proveedor 32"/>
        <s v="Proveedor 33"/>
        <s v="Proveedor 34"/>
        <s v="Proveedor 35"/>
        <s v="Proveedor 36"/>
        <s v="Proveedor 37"/>
        <s v="Proveedor 38"/>
        <s v="Proveedor 39"/>
        <s v="Proveedor 40"/>
        <s v="Proveedor 41"/>
        <s v="Proveedor 42"/>
        <s v="Proveedor 43"/>
        <s v="Proveedor 44"/>
        <s v="Proveedor 45"/>
        <s v="Proveedor 46"/>
        <s v="Proveedor 47"/>
        <s v="Proveedor 48"/>
        <s v="Proveedor 49"/>
        <s v="Proveedor 50"/>
        <s v="Proveedor 51"/>
        <s v="Proveedor 52"/>
        <s v="Proveedor 53"/>
        <s v="Proveedor 54"/>
        <s v="Proveedor 55"/>
        <s v="Proveedor 56"/>
        <s v="Proveedor 57"/>
        <s v="Proveedor 58"/>
        <s v="Proveedor 59"/>
        <s v="Proveedor 60"/>
        <s v="Proveedor 61"/>
        <s v="Proveedor 62"/>
        <s v="Proveedor 63"/>
        <s v="Proveedor 64"/>
        <s v="Proveedor 65"/>
        <s v="Proveedor 66"/>
        <s v="Proveedor 67"/>
        <s v="Proveedor 68"/>
        <s v="Proveedor 69"/>
        <s v="Proveedor 70"/>
        <s v="Proveedor 71"/>
        <s v="Proveedor 72"/>
        <s v="Proveedor 73"/>
        <s v="Proveedor 74"/>
        <s v="Proveedor 75"/>
        <s v="Proveedor 76"/>
        <s v="Proveedor 77"/>
        <s v="Proveedor 78"/>
        <s v="Proveedor 79"/>
        <s v="Proveedor 80"/>
        <s v="Proveedor 81"/>
        <s v="Proveedor 82"/>
        <s v="Proveedor 83"/>
        <s v="Proveedor 84"/>
        <s v="Proveedor 85"/>
        <s v="Proveedor 86"/>
        <s v="Proveedor 87"/>
        <s v="Proveedor 88"/>
        <s v="Proveedor 89"/>
        <s v="Proveedor 90"/>
        <s v="Proveedor 91"/>
        <s v="Proveedor 92"/>
        <s v="Proveedor 93"/>
        <s v="Proveedor 94"/>
        <s v="Proveedor 95"/>
        <s v="Proveedor 96"/>
        <s v="Proveedor 97"/>
        <s v="Proveedor 98"/>
        <s v="Proveedor 99"/>
        <s v="Proveedor 100"/>
        <s v="Proveedor 101"/>
        <s v="Proveedor 102"/>
        <s v="Proveedor 103"/>
        <s v="Proveedor 104"/>
        <s v="Proveedor 105"/>
        <s v="Proveedor 106"/>
        <s v="Proveedor 107"/>
        <s v="Proveedor 108"/>
        <s v="Proveedor 109"/>
        <s v="Proveedor 110"/>
        <s v="Proveedor 111"/>
        <s v="Proveedor 112"/>
        <s v="Proveedor 113"/>
        <s v="Proveedor 114"/>
        <s v="Proveedor 115"/>
        <s v="Proveedor 116"/>
        <s v="Proveedor 117"/>
        <s v="Proveedor 118"/>
        <s v="Proveedor 119"/>
        <s v="Proveedor 120"/>
        <s v="Proveedor 121"/>
        <s v="Proveedor 122"/>
        <s v="Proveedor 123"/>
        <s v="Proveedor 124"/>
        <s v="Proveedor 125"/>
        <s v="Proveedor 126"/>
        <s v="Proveedor 127"/>
        <s v="Proveedor 128"/>
        <s v="Proveedor 129"/>
        <s v="Proveedor 130"/>
        <s v="Proveedor 131"/>
        <s v="Proveedor 132"/>
        <s v="Proveedor 133"/>
        <s v="Proveedor 134"/>
        <s v="Proveedor 135"/>
        <s v="Proveedor 136"/>
        <s v="Proveedor 137"/>
        <s v="Proveedor 138"/>
        <s v="Proveedor 139"/>
        <s v="Proveedor 140"/>
        <s v="Proveedor 141"/>
        <s v="Proveedor 142"/>
        <s v="Proveedor 143"/>
        <s v="Proveedor 144"/>
        <s v="Proveedor 145"/>
        <s v="Proveedor 146"/>
        <s v="Proveedor 147"/>
        <s v="Proveedor 148"/>
        <s v="Proveedor 149"/>
        <s v="Proveedor 150"/>
        <s v="Proveedor 151"/>
        <s v="Proveedor 152"/>
        <s v="Proveedor 153"/>
        <s v="Proveedor 154"/>
        <s v="Proveedor 155"/>
        <s v="Proveedor 156"/>
        <s v="Proveedor 157"/>
        <s v="Proveedor 158"/>
        <s v="Proveedor 159"/>
        <s v="Proveedor 160"/>
        <s v="Proveedor 161"/>
        <s v="Proveedor 162"/>
        <s v="Proveedor 163"/>
        <s v="Proveedor 164"/>
        <s v="Proveedor 165"/>
        <s v="Proveedor 166"/>
        <s v="Proveedor 167"/>
        <s v="Proveedor 168"/>
        <s v="Proveedor 169"/>
        <s v="Proveedor 170"/>
        <s v="Proveedor 171"/>
        <s v="Proveedor 172"/>
        <s v="Proveedor 173"/>
        <s v="Proveedor 174"/>
        <s v="Proveedor 175"/>
        <s v="Proveedor 176"/>
        <s v="Proveedor 177"/>
        <s v="Proveedor 178"/>
        <s v="Proveedor 179"/>
        <s v="Proveedor 180"/>
        <s v="Proveedor 181"/>
        <s v="Proveedor 182"/>
        <s v="Proveedor 183"/>
        <s v="Proveedor 184"/>
        <s v="Proveedor 185"/>
        <s v="Proveedor 186"/>
        <s v="Proveedor 187"/>
        <s v="Proveedor 188"/>
        <s v="Proveedor 189"/>
        <s v="Proveedor 190"/>
        <s v="Proveedor 191"/>
        <s v="Proveedor 192"/>
        <s v="Proveedor 193"/>
        <s v="Proveedor 194"/>
        <s v="Proveedor 195"/>
        <s v="Proveedor 196"/>
        <s v="Proveedor 197"/>
        <s v="Proveedor 198"/>
        <s v="Proveedor 199"/>
        <s v="Proveedor 200"/>
      </sharedItems>
    </cacheField>
    <cacheField name="BIENES" numFmtId="9">
      <sharedItems containsSemiMixedTypes="0" containsString="0" containsNumber="1" minValue="0.2" maxValue="0.99999999999999989" count="185">
        <n v="0.68000000000000016"/>
        <n v="0.77"/>
        <n v="0.56000000000000005"/>
        <n v="0.61"/>
        <n v="0.7400000000000001"/>
        <n v="0.73999999999999988"/>
        <n v="0.78"/>
        <n v="0.82000000000000006"/>
        <n v="0.65999999999999992"/>
        <n v="0.6100000000000001"/>
        <n v="0.79"/>
        <n v="0.49000000000000005"/>
        <n v="0.86"/>
        <n v="0.64"/>
        <n v="0.72"/>
        <n v="0.6"/>
        <n v="0.74999999999999989"/>
        <n v="0.60000000000000009"/>
        <n v="0.66"/>
        <n v="0.76"/>
        <n v="0.7"/>
        <n v="0.66000000000000014"/>
        <n v="0.8"/>
        <n v="0.81"/>
        <n v="0.62000000000000011"/>
        <n v="0.72000000000000008"/>
        <n v="0.83"/>
        <n v="0.64999999999999991"/>
        <n v="0.67"/>
        <n v="0.71"/>
        <n v="0.95000000000000007"/>
        <n v="0.76000000000000012"/>
        <n v="0.78999999999999992"/>
        <n v="0.96000000000000008"/>
        <n v="0.87999999999999989"/>
        <n v="0.68"/>
        <n v="0.55000000000000004"/>
        <n v="0.70000000000000007"/>
        <n v="0.74"/>
        <n v="0.85000000000000009"/>
        <n v="0.85"/>
        <n v="0.83000000000000007"/>
        <n v="0.6399999999999999"/>
        <n v="0.65"/>
        <n v="0.91"/>
        <n v="0.64000000000000012"/>
        <n v="0.58000000000000007"/>
        <n v="0.69"/>
        <n v="0.71000000000000008"/>
        <n v="0.92"/>
        <n v="0.63"/>
        <n v="0.53"/>
        <n v="0.57000000000000006"/>
        <n v="0.73000000000000009"/>
        <n v="0.91000000000000014"/>
        <n v="0.75"/>
        <n v="0.59000000000000008"/>
        <n v="0.48"/>
        <n v="0.69000000000000017"/>
        <n v="0.59"/>
        <n v="0.7200000000000002"/>
        <n v="0.49"/>
        <n v="0.5"/>
        <n v="0.73"/>
        <n v="0.80999999999999994"/>
        <n v="0.67999999999999994"/>
        <n v="0.77999999999999992"/>
        <n v="0.8600000000000001"/>
        <n v="0.69000000000000006"/>
        <n v="0.84000000000000008"/>
        <n v="0.82"/>
        <n v="0.91999999999999993"/>
        <n v="0.54"/>
        <n v="0.79999999999999993"/>
        <n v="0.65000000000000013"/>
        <n v="0.57999999999999996"/>
        <n v="0.80000000000000016"/>
        <n v="0.89000000000000012"/>
        <n v="0.44"/>
        <n v="0.88000000000000012"/>
        <n v="0.89"/>
        <n v="0.87"/>
        <n v="0.51"/>
        <n v="0.42000000000000004" u="1"/>
        <n v="0.46999999999999992" u="1"/>
        <n v="0.47" u="1"/>
        <n v="0.47000000000000003" u="1"/>
        <n v="0.31" u="1"/>
        <n v="0.47000000000000008" u="1"/>
        <n v="0.2" u="1"/>
        <n v="0.31000000000000005" u="1"/>
        <n v="0.54999999999999993" u="1"/>
        <n v="0.59999999999999987" u="1"/>
        <n v="0.87000000000000011" u="1"/>
        <n v="0.38999999999999996" u="1"/>
        <n v="0.92000000000000015" u="1"/>
        <n v="0.39" u="1"/>
        <n v="0.39000000000000007" u="1"/>
        <n v="0.43999999999999995" u="1"/>
        <n v="0.7599999999999999" u="1"/>
        <n v="0.44000000000000006" u="1"/>
        <n v="0.28000000000000003" u="1"/>
        <n v="0.53999999999999992" u="1"/>
        <n v="0.36" u="1"/>
        <n v="0.36000000000000004" u="1"/>
        <n v="0.54000000000000015" u="1"/>
        <n v="0.25000000000000006" u="1"/>
        <n v="0.48999999999999994" u="1"/>
        <n v="0.70000000000000018" u="1"/>
        <n v="0.75000000000000011" u="1"/>
        <n v="0.85999999999999988" u="1"/>
        <n v="0.33" u="1"/>
        <n v="0.4900000000000001" u="1"/>
        <n v="0.33000000000000007" u="1"/>
        <n v="0.96" u="1"/>
        <n v="0.41" u="1"/>
        <n v="0.41000000000000003" u="1"/>
        <n v="0.41000000000000009" u="1"/>
        <n v="0.45999999999999996" u="1"/>
        <n v="0.46" u="1"/>
        <n v="0.3" u="1"/>
        <n v="0.46000000000000008" u="1"/>
        <n v="0.30000000000000004" u="1"/>
        <n v="0.52999999999999992" u="1"/>
        <n v="0.89999999999999991" u="1"/>
        <n v="0.9" u="1"/>
        <n v="0.37999999999999995" u="1"/>
        <n v="0.62999999999999989" u="1"/>
        <n v="0.90000000000000013" u="1"/>
        <n v="0.22000000000000003" u="1"/>
        <n v="0.38" u="1"/>
        <n v="0.38000000000000006" u="1"/>
        <n v="0.63000000000000012" u="1"/>
        <n v="0.27" u="1"/>
        <n v="0.51999999999999991" u="1"/>
        <n v="0.35" u="1"/>
        <n v="0.52" u="1"/>
        <n v="0.35000000000000003" u="1"/>
        <n v="0.52000000000000013" u="1"/>
        <n v="0.99999999999999989" u="1"/>
        <n v="0.42999999999999994" u="1"/>
        <n v="0.43" u="1"/>
        <n v="0.43000000000000005" u="1"/>
        <n v="0.83999999999999986" u="1"/>
        <n v="0.48000000000000004" u="1"/>
        <n v="0.84" u="1"/>
        <n v="0.32" u="1"/>
        <n v="0.48000000000000009" u="1"/>
        <n v="0.32000000000000006" u="1"/>
        <n v="0.56999999999999995" u="1"/>
        <n v="0.94" u="1"/>
        <n v="0.61999999999999988" u="1"/>
        <n v="0.94000000000000006" u="1"/>
        <n v="0.39999999999999997" u="1"/>
        <n v="0.62" u="1"/>
        <n v="0.66999999999999993" u="1"/>
        <n v="0.4" u="1"/>
        <n v="0.40000000000000008" u="1"/>
        <n v="0.44999999999999996" u="1"/>
        <n v="0.67000000000000015" u="1"/>
        <n v="0.45" u="1"/>
        <n v="0.45000000000000007" u="1"/>
        <n v="0.29000000000000004" u="1"/>
        <n v="0.5099999999999999" u="1"/>
        <n v="0.78000000000000014" u="1"/>
        <n v="0.88" u="1"/>
        <n v="0.36999999999999994" u="1"/>
        <n v="0.51000000000000012" u="1"/>
        <n v="0.55999999999999994" u="1"/>
        <n v="0.37" u="1"/>
        <n v="0.37000000000000005" u="1"/>
        <n v="0.26" u="1"/>
        <n v="0.76999999999999991" u="1"/>
        <n v="0.49999999999999994" u="1"/>
        <n v="0.77000000000000013" u="1"/>
        <n v="0.33999999999999997" u="1"/>
        <n v="0.34" u="1"/>
        <n v="0.50000000000000011" u="1"/>
        <n v="0.60999999999999988" u="1"/>
        <n v="0.97999999999999987" u="1"/>
        <n v="0.93" u="1"/>
        <n v="0.24" u="1"/>
        <n v="0.41999999999999993" u="1"/>
        <n v="0.24000000000000002" u="1"/>
        <n v="0.42" u="1"/>
      </sharedItems>
    </cacheField>
    <cacheField name="SERVICIOS" numFmtId="9">
      <sharedItems containsSemiMixedTypes="0" containsString="0" containsNumber="1" minValue="0.3" maxValue="0.96999999999999986" count="235">
        <n v="0.59000000000000008"/>
        <n v="0.79999999999999993"/>
        <n v="0.74"/>
        <n v="0.75"/>
        <n v="0.80999999999999994"/>
        <n v="0.69"/>
        <n v="0.59"/>
        <n v="0.70000000000000007"/>
        <n v="0.60000000000000009"/>
        <n v="0.67"/>
        <n v="0.7"/>
        <n v="0.66999999999999993"/>
        <n v="0.87999999999999989"/>
        <n v="0.79"/>
        <n v="0.54"/>
        <n v="0.71999999999999986"/>
        <n v="0.76"/>
        <n v="0.63000000000000012"/>
        <n v="0.57000000000000006"/>
        <n v="0.65"/>
        <n v="0.69999999999999984"/>
        <n v="0.78999999999999981"/>
        <n v="0.67000000000000015"/>
        <n v="0.80999999999999983"/>
        <n v="0.56999999999999995"/>
        <n v="0.83999999999999975"/>
        <n v="0.67999999999999994"/>
        <n v="0.53"/>
        <n v="0.77999999999999992"/>
        <n v="0.61"/>
        <n v="0.78"/>
        <n v="0.60999999999999988"/>
        <n v="0.54999999999999993"/>
        <n v="0.6100000000000001"/>
        <n v="0.62"/>
        <n v="0.84000000000000008"/>
        <n v="0.78999999999999992"/>
        <n v="0.55000000000000004"/>
        <n v="0.75000000000000011"/>
        <n v="0.63"/>
        <n v="0.71"/>
        <n v="0.72000000000000008"/>
        <n v="0.52"/>
        <n v="0.64999999999999991"/>
        <n v="0.57999999999999996"/>
        <n v="0.71000000000000008"/>
        <n v="0.6"/>
        <n v="0.64"/>
        <n v="0.76000000000000012"/>
        <n v="0.62999999999999989"/>
        <n v="0.74999999999999989"/>
        <n v="0.66"/>
        <n v="0.68000000000000016"/>
        <n v="0.52999999999999992"/>
        <n v="0.68"/>
        <n v="0.6399999999999999"/>
        <n v="0.82000000000000006"/>
        <n v="0.77"/>
        <n v="0.8"/>
        <n v="0.65000000000000013"/>
        <n v="0.82"/>
        <n v="0.77000000000000013"/>
        <n v="0.90999999999999992"/>
        <n v="0.59999999999999987"/>
        <n v="0.65999999999999992"/>
        <n v="0.84"/>
        <n v="0.86"/>
        <n v="0.72"/>
        <n v="0.62000000000000011"/>
        <n v="0.73"/>
        <n v="0.85"/>
        <n v="0.7799999999999998"/>
        <n v="0.88999999999999979"/>
        <n v="0.72999999999999987"/>
        <n v="0.73000000000000009"/>
        <n v="0.83999999999999986"/>
        <n v="0.69000000000000006"/>
        <n v="0.81"/>
        <n v="0.71000000000000019"/>
        <n v="0.7400000000000001"/>
        <n v="0.86999999999999977"/>
        <n v="0.42000000000000004" u="1"/>
        <n v="0.46999999999999992" u="1"/>
        <n v="0.66000000000000014" u="1"/>
        <n v="0.4200000000000001" u="1"/>
        <n v="0.47" u="1"/>
        <n v="0.81999999999999984" u="1"/>
        <n v="0.47000000000000003" u="1"/>
        <n v="0.31" u="1"/>
        <n v="0.47000000000000008" u="1"/>
        <n v="0.86999999999999988" u="1"/>
        <n v="0.91999999999999982" u="1"/>
        <n v="0.31000000000000005" u="1"/>
        <n v="0.82000000000000017" u="1"/>
        <n v="0.87" u="1"/>
        <n v="0.91999999999999993" u="1"/>
        <n v="0.6499999999999998" u="1"/>
        <n v="0.87000000000000011" u="1"/>
        <n v="0.92" u="1"/>
        <n v="0.38999999999999996" u="1"/>
        <n v="0.39" u="1"/>
        <n v="0.43999999999999989" u="1"/>
        <n v="0.39000000000000007" u="1"/>
        <n v="0.43999999999999995" u="1"/>
        <n v="0.75999999999999979" u="1"/>
        <n v="0.44" u="1"/>
        <n v="0.7599999999999999" u="1"/>
        <n v="0.44000000000000006" u="1"/>
        <n v="0.76000000000000023" u="1"/>
        <n v="0.35999999999999993" u="1"/>
        <n v="0.53999999999999992" u="1"/>
        <n v="0.81000000000000016" u="1"/>
        <n v="0.36" u="1"/>
        <n v="0.96999999999999986" u="1"/>
        <n v="0.36000000000000004" u="1"/>
        <n v="0.3600000000000001" u="1"/>
        <n v="0.74999999999999978" u="1"/>
        <n v="0.48999999999999994" u="1"/>
        <n v="0.70000000000000018" u="1"/>
        <n v="0.85999999999999976" u="1"/>
        <n v="0.49" u="1"/>
        <n v="0.85999999999999988" u="1"/>
        <n v="0.32999999999999996" u="1"/>
        <n v="0.49000000000000005" u="1"/>
        <n v="0.75000000000000022" u="1"/>
        <n v="0.90999999999999981" u="1"/>
        <n v="0.33" u="1"/>
        <n v="0.4900000000000001" u="1"/>
        <n v="0.58999999999999986" u="1"/>
        <n v="0.8600000000000001" u="1"/>
        <n v="0.95999999999999985" u="1"/>
        <n v="0.91" u="1"/>
        <n v="0.40999999999999992" u="1"/>
        <n v="0.68999999999999984" u="1"/>
        <n v="0.91000000000000014" u="1"/>
        <n v="0.41" u="1"/>
        <n v="0.41000000000000003" u="1"/>
        <n v="0.45999999999999991" u="1"/>
        <n v="0.64000000000000012" u="1"/>
        <n v="0.41000000000000009" u="1"/>
        <n v="0.45999999999999996" u="1"/>
        <n v="0.69000000000000017" u="1"/>
        <n v="0.79999999999999982" u="1"/>
        <n v="0.46" u="1"/>
        <n v="0.84999999999999976" u="1"/>
        <n v="0.3" u="1"/>
        <n v="0.46000000000000008" u="1"/>
        <n v="0.84999999999999987" u="1"/>
        <n v="0.8999999999999998" u="1"/>
        <n v="0.80000000000000016" u="1"/>
        <n v="0.89999999999999991" u="1"/>
        <n v="0.57999999999999985" u="1"/>
        <n v="0.80000000000000027" u="1"/>
        <n v="0.85000000000000009" u="1"/>
        <n v="0.9" u="1"/>
        <n v="0.37999999999999995" u="1"/>
        <n v="0.53000000000000014" u="1"/>
        <n v="0.38" u="1"/>
        <n v="0.58000000000000007" u="1"/>
        <n v="0.38000000000000006" u="1"/>
        <n v="0.73999999999999977" u="1"/>
        <n v="0.73999999999999988" u="1"/>
        <n v="0.74000000000000021" u="1"/>
        <n v="0.34999999999999992" u="1"/>
        <n v="0.51999999999999991" u="1"/>
        <n v="0.79000000000000015" u="1"/>
        <n v="0.35" u="1"/>
        <n v="0.79000000000000026" u="1"/>
        <n v="0.94999999999999984" u="1"/>
        <n v="0.35000000000000003" u="1"/>
        <n v="0.52000000000000013" u="1"/>
        <n v="0.95" u="1"/>
        <n v="0.35000000000000009" u="1"/>
        <n v="0.42999999999999988" u="1"/>
        <n v="0.67999999999999983" u="1"/>
        <n v="0.42999999999999994" u="1"/>
        <n v="0.43" u="1"/>
        <n v="0.43000000000000005" u="1"/>
        <n v="0.47999999999999993" u="1"/>
        <n v="0.48" u="1"/>
        <n v="0.7300000000000002" u="1"/>
        <n v="0.48000000000000004" u="1"/>
        <n v="0.32" u="1"/>
        <n v="0.48000000000000009" u="1"/>
        <n v="0.56999999999999984" u="1"/>
        <n v="0.8899999999999999" u="1"/>
        <n v="0.93999999999999984" u="1"/>
        <n v="0.32000000000000006" u="1"/>
        <n v="0.84000000000000019" u="1"/>
        <n v="0.89" u="1"/>
        <n v="0.94" u="1"/>
        <n v="0.61999999999999988" u="1"/>
        <n v="0.66999999999999982" u="1"/>
        <n v="0.39999999999999997" u="1"/>
        <n v="0.4" u="1"/>
        <n v="0.40000000000000008" u="1"/>
        <n v="0.44999999999999996" u="1"/>
        <n v="0.45" u="1"/>
        <n v="0.82999999999999974" u="1"/>
        <n v="0.45000000000000007" u="1"/>
        <n v="0.82999999999999985" u="1"/>
        <n v="0.87999999999999978" u="1"/>
        <n v="0.5099999999999999" u="1"/>
        <n v="0.78000000000000014" u="1"/>
        <n v="0.83" u="1"/>
        <n v="0.51" u="1"/>
        <n v="0.78000000000000025" u="1"/>
        <n v="0.83000000000000007" u="1"/>
        <n v="0.88" u="1"/>
        <n v="0.36999999999999994" u="1"/>
        <n v="0.51000000000000012" u="1"/>
        <n v="0.55999999999999994" u="1"/>
        <n v="0.83000000000000018" u="1"/>
        <n v="0.88000000000000012" u="1"/>
        <n v="0.37" u="1"/>
        <n v="0.56000000000000005" u="1"/>
        <n v="0.37000000000000005" u="1"/>
        <n v="0.56000000000000016" u="1"/>
        <n v="0.7699999999999998" u="1"/>
        <n v="0.49999999999999989" u="1"/>
        <n v="0.76999999999999991" u="1"/>
        <n v="0.49999999999999994" u="1"/>
        <n v="0.7200000000000002" u="1"/>
        <n v="0.33999999999999997" u="1"/>
        <n v="0.5" u="1"/>
        <n v="0.77000000000000024" u="1"/>
        <n v="0.92999999999999983" u="1"/>
        <n v="0.34" u="1"/>
        <n v="0.50000000000000011" u="1"/>
        <n v="0.92999999999999994" u="1"/>
        <n v="0.34000000000000008" u="1"/>
        <n v="0.65999999999999981" u="1"/>
        <n v="0.41999999999999993" u="1"/>
        <n v="0.70999999999999985" u="1"/>
        <n v="0.42" u="1"/>
      </sharedItems>
    </cacheField>
    <cacheField name="TOTAL" numFmtId="9">
      <sharedItems containsSemiMixedTypes="0" containsString="0" containsNumber="1" minValue="0.54499999999999993" maxValue="0.87999999999999989"/>
    </cacheField>
    <cacheField name="ESTADO" numFmtId="0">
      <sharedItems count="3">
        <s v="En revisión"/>
        <s v="No aprobado"/>
        <s v="Aprobado"/>
      </sharedItems>
    </cacheField>
  </cacheFields>
  <extLst>
    <ext xmlns:x14="http://schemas.microsoft.com/office/spreadsheetml/2009/9/main" uri="{725AE2AE-9491-48be-B2B4-4EB974FC3084}">
      <x14:pivotCacheDefinition pivotCacheId="205852798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x v="0"/>
    <x v="0"/>
    <x v="0"/>
    <n v="0.63500000000000012"/>
    <x v="0"/>
  </r>
  <r>
    <x v="1"/>
    <x v="1"/>
    <x v="1"/>
    <n v="0.78499999999999992"/>
    <x v="0"/>
  </r>
  <r>
    <x v="2"/>
    <x v="2"/>
    <x v="2"/>
    <n v="0.65"/>
    <x v="0"/>
  </r>
  <r>
    <x v="3"/>
    <x v="3"/>
    <x v="3"/>
    <n v="0.67999999999999994"/>
    <x v="0"/>
  </r>
  <r>
    <x v="4"/>
    <x v="4"/>
    <x v="4"/>
    <n v="0.77500000000000002"/>
    <x v="0"/>
  </r>
  <r>
    <x v="5"/>
    <x v="5"/>
    <x v="5"/>
    <n v="0.71499999999999986"/>
    <x v="0"/>
  </r>
  <r>
    <x v="6"/>
    <x v="6"/>
    <x v="6"/>
    <n v="0.68500000000000005"/>
    <x v="0"/>
  </r>
  <r>
    <x v="7"/>
    <x v="7"/>
    <x v="7"/>
    <n v="0.76"/>
    <x v="0"/>
  </r>
  <r>
    <x v="8"/>
    <x v="8"/>
    <x v="3"/>
    <n v="0.70499999999999996"/>
    <x v="0"/>
  </r>
  <r>
    <x v="9"/>
    <x v="9"/>
    <x v="8"/>
    <n v="0.60500000000000009"/>
    <x v="0"/>
  </r>
  <r>
    <x v="10"/>
    <x v="1"/>
    <x v="6"/>
    <n v="0.67999999999999994"/>
    <x v="0"/>
  </r>
  <r>
    <x v="11"/>
    <x v="10"/>
    <x v="0"/>
    <n v="0.69000000000000006"/>
    <x v="0"/>
  </r>
  <r>
    <x v="12"/>
    <x v="11"/>
    <x v="9"/>
    <n v="0.58000000000000007"/>
    <x v="1"/>
  </r>
  <r>
    <x v="13"/>
    <x v="12"/>
    <x v="10"/>
    <n v="0.78"/>
    <x v="0"/>
  </r>
  <r>
    <x v="14"/>
    <x v="13"/>
    <x v="11"/>
    <n v="0.65500000000000003"/>
    <x v="0"/>
  </r>
  <r>
    <x v="15"/>
    <x v="14"/>
    <x v="12"/>
    <n v="0.79999999999999993"/>
    <x v="0"/>
  </r>
  <r>
    <x v="16"/>
    <x v="15"/>
    <x v="1"/>
    <n v="0.7"/>
    <x v="0"/>
  </r>
  <r>
    <x v="17"/>
    <x v="16"/>
    <x v="13"/>
    <n v="0.77"/>
    <x v="0"/>
  </r>
  <r>
    <x v="18"/>
    <x v="13"/>
    <x v="14"/>
    <n v="0.59000000000000008"/>
    <x v="1"/>
  </r>
  <r>
    <x v="19"/>
    <x v="17"/>
    <x v="5"/>
    <n v="0.64500000000000002"/>
    <x v="0"/>
  </r>
  <r>
    <x v="20"/>
    <x v="18"/>
    <x v="15"/>
    <n v="0.69"/>
    <x v="0"/>
  </r>
  <r>
    <x v="21"/>
    <x v="19"/>
    <x v="2"/>
    <n v="0.75"/>
    <x v="0"/>
  </r>
  <r>
    <x v="22"/>
    <x v="20"/>
    <x v="16"/>
    <n v="0.73"/>
    <x v="0"/>
  </r>
  <r>
    <x v="23"/>
    <x v="21"/>
    <x v="17"/>
    <n v="0.64500000000000013"/>
    <x v="0"/>
  </r>
  <r>
    <x v="24"/>
    <x v="6"/>
    <x v="4"/>
    <n v="0.79499999999999993"/>
    <x v="0"/>
  </r>
  <r>
    <x v="25"/>
    <x v="22"/>
    <x v="18"/>
    <n v="0.68500000000000005"/>
    <x v="0"/>
  </r>
  <r>
    <x v="26"/>
    <x v="23"/>
    <x v="19"/>
    <n v="0.73"/>
    <x v="0"/>
  </r>
  <r>
    <x v="27"/>
    <x v="23"/>
    <x v="20"/>
    <n v="0.75499999999999989"/>
    <x v="0"/>
  </r>
  <r>
    <x v="28"/>
    <x v="24"/>
    <x v="21"/>
    <n v="0.70499999999999996"/>
    <x v="0"/>
  </r>
  <r>
    <x v="29"/>
    <x v="14"/>
    <x v="3"/>
    <n v="0.73499999999999999"/>
    <x v="0"/>
  </r>
  <r>
    <x v="30"/>
    <x v="25"/>
    <x v="22"/>
    <n v="0.69500000000000006"/>
    <x v="0"/>
  </r>
  <r>
    <x v="31"/>
    <x v="26"/>
    <x v="7"/>
    <n v="0.76500000000000001"/>
    <x v="0"/>
  </r>
  <r>
    <x v="32"/>
    <x v="27"/>
    <x v="2"/>
    <n v="0.69499999999999995"/>
    <x v="0"/>
  </r>
  <r>
    <x v="33"/>
    <x v="28"/>
    <x v="23"/>
    <n v="0.74"/>
    <x v="0"/>
  </r>
  <r>
    <x v="34"/>
    <x v="20"/>
    <x v="24"/>
    <n v="0.63500000000000001"/>
    <x v="0"/>
  </r>
  <r>
    <x v="35"/>
    <x v="29"/>
    <x v="13"/>
    <n v="0.75"/>
    <x v="0"/>
  </r>
  <r>
    <x v="36"/>
    <x v="16"/>
    <x v="25"/>
    <n v="0.79499999999999982"/>
    <x v="0"/>
  </r>
  <r>
    <x v="37"/>
    <x v="2"/>
    <x v="26"/>
    <n v="0.62"/>
    <x v="0"/>
  </r>
  <r>
    <x v="38"/>
    <x v="2"/>
    <x v="23"/>
    <n v="0.68499999999999994"/>
    <x v="0"/>
  </r>
  <r>
    <x v="39"/>
    <x v="30"/>
    <x v="27"/>
    <n v="0.74"/>
    <x v="0"/>
  </r>
  <r>
    <x v="40"/>
    <x v="6"/>
    <x v="0"/>
    <n v="0.68500000000000005"/>
    <x v="0"/>
  </r>
  <r>
    <x v="41"/>
    <x v="31"/>
    <x v="2"/>
    <n v="0.75"/>
    <x v="0"/>
  </r>
  <r>
    <x v="42"/>
    <x v="32"/>
    <x v="28"/>
    <n v="0.78499999999999992"/>
    <x v="0"/>
  </r>
  <r>
    <x v="43"/>
    <x v="33"/>
    <x v="29"/>
    <n v="0.78500000000000003"/>
    <x v="0"/>
  </r>
  <r>
    <x v="44"/>
    <x v="31"/>
    <x v="30"/>
    <n v="0.77"/>
    <x v="0"/>
  </r>
  <r>
    <x v="45"/>
    <x v="34"/>
    <x v="31"/>
    <n v="0.74499999999999988"/>
    <x v="0"/>
  </r>
  <r>
    <x v="46"/>
    <x v="26"/>
    <x v="16"/>
    <n v="0.79499999999999993"/>
    <x v="0"/>
  </r>
  <r>
    <x v="47"/>
    <x v="35"/>
    <x v="32"/>
    <n v="0.61499999999999999"/>
    <x v="0"/>
  </r>
  <r>
    <x v="48"/>
    <x v="36"/>
    <x v="33"/>
    <n v="0.58000000000000007"/>
    <x v="1"/>
  </r>
  <r>
    <x v="49"/>
    <x v="28"/>
    <x v="34"/>
    <n v="0.64500000000000002"/>
    <x v="0"/>
  </r>
  <r>
    <x v="50"/>
    <x v="37"/>
    <x v="35"/>
    <n v="0.77"/>
    <x v="0"/>
  </r>
  <r>
    <x v="51"/>
    <x v="38"/>
    <x v="36"/>
    <n v="0.7649999999999999"/>
    <x v="0"/>
  </r>
  <r>
    <x v="52"/>
    <x v="39"/>
    <x v="2"/>
    <n v="0.79500000000000004"/>
    <x v="0"/>
  </r>
  <r>
    <x v="53"/>
    <x v="40"/>
    <x v="37"/>
    <n v="0.7"/>
    <x v="0"/>
  </r>
  <r>
    <x v="54"/>
    <x v="41"/>
    <x v="38"/>
    <n v="0.79"/>
    <x v="0"/>
  </r>
  <r>
    <x v="55"/>
    <x v="26"/>
    <x v="39"/>
    <n v="0.73"/>
    <x v="0"/>
  </r>
  <r>
    <x v="56"/>
    <x v="38"/>
    <x v="40"/>
    <n v="0.72499999999999998"/>
    <x v="0"/>
  </r>
  <r>
    <x v="57"/>
    <x v="42"/>
    <x v="26"/>
    <n v="0.65999999999999992"/>
    <x v="0"/>
  </r>
  <r>
    <x v="58"/>
    <x v="43"/>
    <x v="41"/>
    <n v="0.68500000000000005"/>
    <x v="0"/>
  </r>
  <r>
    <x v="59"/>
    <x v="13"/>
    <x v="4"/>
    <n v="0.72499999999999998"/>
    <x v="0"/>
  </r>
  <r>
    <x v="60"/>
    <x v="15"/>
    <x v="11"/>
    <n v="0.63500000000000001"/>
    <x v="0"/>
  </r>
  <r>
    <x v="61"/>
    <x v="35"/>
    <x v="3"/>
    <n v="0.71500000000000008"/>
    <x v="0"/>
  </r>
  <r>
    <x v="62"/>
    <x v="18"/>
    <x v="33"/>
    <n v="0.63500000000000001"/>
    <x v="0"/>
  </r>
  <r>
    <x v="63"/>
    <x v="36"/>
    <x v="41"/>
    <n v="0.63500000000000001"/>
    <x v="0"/>
  </r>
  <r>
    <x v="64"/>
    <x v="10"/>
    <x v="37"/>
    <n v="0.67"/>
    <x v="0"/>
  </r>
  <r>
    <x v="65"/>
    <x v="44"/>
    <x v="5"/>
    <n v="0.8"/>
    <x v="0"/>
  </r>
  <r>
    <x v="66"/>
    <x v="45"/>
    <x v="42"/>
    <n v="0.58000000000000007"/>
    <x v="1"/>
  </r>
  <r>
    <x v="67"/>
    <x v="46"/>
    <x v="40"/>
    <n v="0.64500000000000002"/>
    <x v="0"/>
  </r>
  <r>
    <x v="68"/>
    <x v="47"/>
    <x v="3"/>
    <n v="0.72"/>
    <x v="0"/>
  </r>
  <r>
    <x v="69"/>
    <x v="48"/>
    <x v="43"/>
    <n v="0.67999999999999994"/>
    <x v="0"/>
  </r>
  <r>
    <x v="70"/>
    <x v="49"/>
    <x v="44"/>
    <n v="0.75"/>
    <x v="0"/>
  </r>
  <r>
    <x v="71"/>
    <x v="18"/>
    <x v="45"/>
    <n v="0.68500000000000005"/>
    <x v="0"/>
  </r>
  <r>
    <x v="72"/>
    <x v="26"/>
    <x v="46"/>
    <n v="0.71499999999999997"/>
    <x v="0"/>
  </r>
  <r>
    <x v="73"/>
    <x v="50"/>
    <x v="47"/>
    <n v="0.63500000000000001"/>
    <x v="0"/>
  </r>
  <r>
    <x v="74"/>
    <x v="51"/>
    <x v="48"/>
    <n v="0.64500000000000002"/>
    <x v="0"/>
  </r>
  <r>
    <x v="75"/>
    <x v="12"/>
    <x v="48"/>
    <n v="0.81"/>
    <x v="2"/>
  </r>
  <r>
    <x v="76"/>
    <x v="38"/>
    <x v="24"/>
    <n v="0.65500000000000003"/>
    <x v="0"/>
  </r>
  <r>
    <x v="77"/>
    <x v="52"/>
    <x v="46"/>
    <n v="0.58499999999999996"/>
    <x v="1"/>
  </r>
  <r>
    <x v="78"/>
    <x v="21"/>
    <x v="12"/>
    <n v="0.77"/>
    <x v="0"/>
  </r>
  <r>
    <x v="79"/>
    <x v="36"/>
    <x v="38"/>
    <n v="0.65000000000000013"/>
    <x v="0"/>
  </r>
  <r>
    <x v="80"/>
    <x v="2"/>
    <x v="28"/>
    <n v="0.66999999999999993"/>
    <x v="0"/>
  </r>
  <r>
    <x v="81"/>
    <x v="35"/>
    <x v="16"/>
    <n v="0.72"/>
    <x v="0"/>
  </r>
  <r>
    <x v="82"/>
    <x v="43"/>
    <x v="9"/>
    <n v="0.66"/>
    <x v="0"/>
  </r>
  <r>
    <x v="83"/>
    <x v="44"/>
    <x v="49"/>
    <n v="0.77"/>
    <x v="0"/>
  </r>
  <r>
    <x v="84"/>
    <x v="53"/>
    <x v="33"/>
    <n v="0.67000000000000015"/>
    <x v="0"/>
  </r>
  <r>
    <x v="85"/>
    <x v="38"/>
    <x v="50"/>
    <n v="0.74499999999999988"/>
    <x v="0"/>
  </r>
  <r>
    <x v="86"/>
    <x v="19"/>
    <x v="44"/>
    <n v="0.66999999999999993"/>
    <x v="0"/>
  </r>
  <r>
    <x v="87"/>
    <x v="27"/>
    <x v="44"/>
    <n v="0.61499999999999999"/>
    <x v="0"/>
  </r>
  <r>
    <x v="88"/>
    <x v="2"/>
    <x v="3"/>
    <n v="0.65500000000000003"/>
    <x v="0"/>
  </r>
  <r>
    <x v="89"/>
    <x v="3"/>
    <x v="51"/>
    <n v="0.63500000000000001"/>
    <x v="0"/>
  </r>
  <r>
    <x v="90"/>
    <x v="24"/>
    <x v="52"/>
    <n v="0.65000000000000013"/>
    <x v="0"/>
  </r>
  <r>
    <x v="91"/>
    <x v="54"/>
    <x v="13"/>
    <n v="0.85000000000000009"/>
    <x v="2"/>
  </r>
  <r>
    <x v="92"/>
    <x v="1"/>
    <x v="5"/>
    <n v="0.73"/>
    <x v="0"/>
  </r>
  <r>
    <x v="93"/>
    <x v="50"/>
    <x v="43"/>
    <n v="0.6399999999999999"/>
    <x v="0"/>
  </r>
  <r>
    <x v="94"/>
    <x v="29"/>
    <x v="5"/>
    <n v="0.7"/>
    <x v="0"/>
  </r>
  <r>
    <x v="95"/>
    <x v="52"/>
    <x v="47"/>
    <n v="0.60499999999999998"/>
    <x v="0"/>
  </r>
  <r>
    <x v="96"/>
    <x v="55"/>
    <x v="34"/>
    <n v="0.68500000000000005"/>
    <x v="0"/>
  </r>
  <r>
    <x v="97"/>
    <x v="56"/>
    <x v="53"/>
    <n v="0.56000000000000005"/>
    <x v="1"/>
  </r>
  <r>
    <x v="98"/>
    <x v="6"/>
    <x v="3"/>
    <n v="0.76500000000000001"/>
    <x v="0"/>
  </r>
  <r>
    <x v="99"/>
    <x v="38"/>
    <x v="54"/>
    <n v="0.71"/>
    <x v="0"/>
  </r>
  <r>
    <x v="100"/>
    <x v="2"/>
    <x v="26"/>
    <n v="0.62"/>
    <x v="0"/>
  </r>
  <r>
    <x v="101"/>
    <x v="23"/>
    <x v="10"/>
    <n v="0.755"/>
    <x v="0"/>
  </r>
  <r>
    <x v="102"/>
    <x v="55"/>
    <x v="18"/>
    <n v="0.66"/>
    <x v="0"/>
  </r>
  <r>
    <x v="103"/>
    <x v="24"/>
    <x v="13"/>
    <n v="0.70500000000000007"/>
    <x v="0"/>
  </r>
  <r>
    <x v="104"/>
    <x v="42"/>
    <x v="24"/>
    <n v="0.60499999999999998"/>
    <x v="0"/>
  </r>
  <r>
    <x v="105"/>
    <x v="57"/>
    <x v="40"/>
    <n v="0.59499999999999997"/>
    <x v="1"/>
  </r>
  <r>
    <x v="106"/>
    <x v="58"/>
    <x v="9"/>
    <n v="0.68000000000000016"/>
    <x v="0"/>
  </r>
  <r>
    <x v="107"/>
    <x v="41"/>
    <x v="55"/>
    <n v="0.73499999999999999"/>
    <x v="0"/>
  </r>
  <r>
    <x v="108"/>
    <x v="59"/>
    <x v="19"/>
    <n v="0.62"/>
    <x v="0"/>
  </r>
  <r>
    <x v="109"/>
    <x v="20"/>
    <x v="3"/>
    <n v="0.72499999999999998"/>
    <x v="0"/>
  </r>
  <r>
    <x v="110"/>
    <x v="60"/>
    <x v="13"/>
    <n v="0.75500000000000012"/>
    <x v="0"/>
  </r>
  <r>
    <x v="111"/>
    <x v="24"/>
    <x v="56"/>
    <n v="0.72000000000000008"/>
    <x v="0"/>
  </r>
  <r>
    <x v="112"/>
    <x v="55"/>
    <x v="34"/>
    <n v="0.68500000000000005"/>
    <x v="0"/>
  </r>
  <r>
    <x v="113"/>
    <x v="35"/>
    <x v="57"/>
    <n v="0.72500000000000009"/>
    <x v="0"/>
  </r>
  <r>
    <x v="114"/>
    <x v="18"/>
    <x v="26"/>
    <n v="0.66999999999999993"/>
    <x v="0"/>
  </r>
  <r>
    <x v="115"/>
    <x v="61"/>
    <x v="58"/>
    <n v="0.64500000000000002"/>
    <x v="0"/>
  </r>
  <r>
    <x v="116"/>
    <x v="62"/>
    <x v="59"/>
    <n v="0.57500000000000007"/>
    <x v="1"/>
  </r>
  <r>
    <x v="117"/>
    <x v="9"/>
    <x v="29"/>
    <n v="0.6100000000000001"/>
    <x v="0"/>
  </r>
  <r>
    <x v="118"/>
    <x v="49"/>
    <x v="57"/>
    <n v="0.84499999999999997"/>
    <x v="2"/>
  </r>
  <r>
    <x v="119"/>
    <x v="63"/>
    <x v="60"/>
    <n v="0.77499999999999991"/>
    <x v="0"/>
  </r>
  <r>
    <x v="120"/>
    <x v="26"/>
    <x v="10"/>
    <n v="0.7649999999999999"/>
    <x v="0"/>
  </r>
  <r>
    <x v="121"/>
    <x v="64"/>
    <x v="61"/>
    <n v="0.79"/>
    <x v="0"/>
  </r>
  <r>
    <x v="122"/>
    <x v="46"/>
    <x v="16"/>
    <n v="0.67"/>
    <x v="0"/>
  </r>
  <r>
    <x v="123"/>
    <x v="28"/>
    <x v="24"/>
    <n v="0.62"/>
    <x v="0"/>
  </r>
  <r>
    <x v="124"/>
    <x v="37"/>
    <x v="62"/>
    <n v="0.80499999999999994"/>
    <x v="2"/>
  </r>
  <r>
    <x v="125"/>
    <x v="25"/>
    <x v="58"/>
    <n v="0.76"/>
    <x v="0"/>
  </r>
  <r>
    <x v="126"/>
    <x v="25"/>
    <x v="63"/>
    <n v="0.65999999999999992"/>
    <x v="0"/>
  </r>
  <r>
    <x v="127"/>
    <x v="54"/>
    <x v="21"/>
    <n v="0.85"/>
    <x v="2"/>
  </r>
  <r>
    <x v="128"/>
    <x v="65"/>
    <x v="64"/>
    <n v="0.66999999999999993"/>
    <x v="0"/>
  </r>
  <r>
    <x v="129"/>
    <x v="22"/>
    <x v="39"/>
    <n v="0.71500000000000008"/>
    <x v="0"/>
  </r>
  <r>
    <x v="130"/>
    <x v="55"/>
    <x v="65"/>
    <n v="0.79499999999999993"/>
    <x v="0"/>
  </r>
  <r>
    <x v="131"/>
    <x v="9"/>
    <x v="66"/>
    <n v="0.7350000000000001"/>
    <x v="0"/>
  </r>
  <r>
    <x v="132"/>
    <x v="66"/>
    <x v="57"/>
    <n v="0.77499999999999991"/>
    <x v="0"/>
  </r>
  <r>
    <x v="133"/>
    <x v="31"/>
    <x v="6"/>
    <n v="0.67500000000000004"/>
    <x v="0"/>
  </r>
  <r>
    <x v="134"/>
    <x v="47"/>
    <x v="67"/>
    <n v="0.70499999999999996"/>
    <x v="0"/>
  </r>
  <r>
    <x v="135"/>
    <x v="51"/>
    <x v="36"/>
    <n v="0.65999999999999992"/>
    <x v="0"/>
  </r>
  <r>
    <x v="136"/>
    <x v="47"/>
    <x v="38"/>
    <n v="0.72"/>
    <x v="0"/>
  </r>
  <r>
    <x v="137"/>
    <x v="36"/>
    <x v="45"/>
    <n v="0.63000000000000012"/>
    <x v="0"/>
  </r>
  <r>
    <x v="138"/>
    <x v="23"/>
    <x v="68"/>
    <n v="0.71500000000000008"/>
    <x v="0"/>
  </r>
  <r>
    <x v="139"/>
    <x v="67"/>
    <x v="69"/>
    <n v="0.79500000000000004"/>
    <x v="0"/>
  </r>
  <r>
    <x v="140"/>
    <x v="46"/>
    <x v="19"/>
    <n v="0.61499999999999999"/>
    <x v="0"/>
  </r>
  <r>
    <x v="141"/>
    <x v="46"/>
    <x v="2"/>
    <n v="0.66"/>
    <x v="0"/>
  </r>
  <r>
    <x v="142"/>
    <x v="20"/>
    <x v="43"/>
    <n v="0.67499999999999993"/>
    <x v="0"/>
  </r>
  <r>
    <x v="143"/>
    <x v="68"/>
    <x v="24"/>
    <n v="0.63"/>
    <x v="0"/>
  </r>
  <r>
    <x v="144"/>
    <x v="69"/>
    <x v="11"/>
    <n v="0.755"/>
    <x v="0"/>
  </r>
  <r>
    <x v="145"/>
    <x v="13"/>
    <x v="46"/>
    <n v="0.62"/>
    <x v="0"/>
  </r>
  <r>
    <x v="146"/>
    <x v="47"/>
    <x v="47"/>
    <n v="0.66500000000000004"/>
    <x v="0"/>
  </r>
  <r>
    <x v="147"/>
    <x v="50"/>
    <x v="63"/>
    <n v="0.61499999999999999"/>
    <x v="0"/>
  </r>
  <r>
    <x v="148"/>
    <x v="70"/>
    <x v="3"/>
    <n v="0.78499999999999992"/>
    <x v="0"/>
  </r>
  <r>
    <x v="149"/>
    <x v="70"/>
    <x v="26"/>
    <n v="0.75"/>
    <x v="0"/>
  </r>
  <r>
    <x v="150"/>
    <x v="26"/>
    <x v="19"/>
    <n v="0.74"/>
    <x v="0"/>
  </r>
  <r>
    <x v="151"/>
    <x v="71"/>
    <x v="10"/>
    <n v="0.80999999999999994"/>
    <x v="2"/>
  </r>
  <r>
    <x v="152"/>
    <x v="69"/>
    <x v="57"/>
    <n v="0.80500000000000005"/>
    <x v="2"/>
  </r>
  <r>
    <x v="153"/>
    <x v="65"/>
    <x v="70"/>
    <n v="0.7649999999999999"/>
    <x v="0"/>
  </r>
  <r>
    <x v="154"/>
    <x v="40"/>
    <x v="71"/>
    <n v="0.81499999999999995"/>
    <x v="2"/>
  </r>
  <r>
    <x v="155"/>
    <x v="68"/>
    <x v="55"/>
    <n v="0.66500000000000004"/>
    <x v="0"/>
  </r>
  <r>
    <x v="156"/>
    <x v="38"/>
    <x v="72"/>
    <n v="0.81499999999999995"/>
    <x v="2"/>
  </r>
  <r>
    <x v="157"/>
    <x v="50"/>
    <x v="18"/>
    <n v="0.60000000000000009"/>
    <x v="1"/>
  </r>
  <r>
    <x v="158"/>
    <x v="72"/>
    <x v="3"/>
    <n v="0.64500000000000002"/>
    <x v="0"/>
  </r>
  <r>
    <x v="159"/>
    <x v="73"/>
    <x v="56"/>
    <n v="0.81"/>
    <x v="2"/>
  </r>
  <r>
    <x v="160"/>
    <x v="74"/>
    <x v="73"/>
    <n v="0.69"/>
    <x v="0"/>
  </r>
  <r>
    <x v="161"/>
    <x v="75"/>
    <x v="9"/>
    <n v="0.625"/>
    <x v="0"/>
  </r>
  <r>
    <x v="162"/>
    <x v="59"/>
    <x v="3"/>
    <n v="0.66999999999999993"/>
    <x v="0"/>
  </r>
  <r>
    <x v="163"/>
    <x v="38"/>
    <x v="24"/>
    <n v="0.65500000000000003"/>
    <x v="0"/>
  </r>
  <r>
    <x v="164"/>
    <x v="72"/>
    <x v="16"/>
    <n v="0.65"/>
    <x v="0"/>
  </r>
  <r>
    <x v="165"/>
    <x v="63"/>
    <x v="5"/>
    <n v="0.71"/>
    <x v="0"/>
  </r>
  <r>
    <x v="166"/>
    <x v="6"/>
    <x v="74"/>
    <n v="0.75500000000000012"/>
    <x v="0"/>
  </r>
  <r>
    <x v="167"/>
    <x v="76"/>
    <x v="40"/>
    <n v="0.75500000000000012"/>
    <x v="0"/>
  </r>
  <r>
    <x v="168"/>
    <x v="35"/>
    <x v="69"/>
    <n v="0.70500000000000007"/>
    <x v="0"/>
  </r>
  <r>
    <x v="169"/>
    <x v="64"/>
    <x v="75"/>
    <n v="0.82499999999999996"/>
    <x v="2"/>
  </r>
  <r>
    <x v="170"/>
    <x v="14"/>
    <x v="76"/>
    <n v="0.70500000000000007"/>
    <x v="0"/>
  </r>
  <r>
    <x v="171"/>
    <x v="48"/>
    <x v="77"/>
    <n v="0.76"/>
    <x v="0"/>
  </r>
  <r>
    <x v="172"/>
    <x v="29"/>
    <x v="29"/>
    <n v="0.65999999999999992"/>
    <x v="0"/>
  </r>
  <r>
    <x v="173"/>
    <x v="45"/>
    <x v="78"/>
    <n v="0.67500000000000016"/>
    <x v="0"/>
  </r>
  <r>
    <x v="174"/>
    <x v="45"/>
    <x v="48"/>
    <n v="0.70000000000000018"/>
    <x v="0"/>
  </r>
  <r>
    <x v="175"/>
    <x v="8"/>
    <x v="11"/>
    <n v="0.66499999999999992"/>
    <x v="0"/>
  </r>
  <r>
    <x v="176"/>
    <x v="48"/>
    <x v="50"/>
    <n v="0.73"/>
    <x v="0"/>
  </r>
  <r>
    <x v="177"/>
    <x v="75"/>
    <x v="8"/>
    <n v="0.59000000000000008"/>
    <x v="1"/>
  </r>
  <r>
    <x v="178"/>
    <x v="28"/>
    <x v="79"/>
    <n v="0.70500000000000007"/>
    <x v="0"/>
  </r>
  <r>
    <x v="179"/>
    <x v="22"/>
    <x v="49"/>
    <n v="0.71499999999999997"/>
    <x v="0"/>
  </r>
  <r>
    <x v="180"/>
    <x v="28"/>
    <x v="16"/>
    <n v="0.71500000000000008"/>
    <x v="0"/>
  </r>
  <r>
    <x v="181"/>
    <x v="52"/>
    <x v="64"/>
    <n v="0.61499999999999999"/>
    <x v="0"/>
  </r>
  <r>
    <x v="182"/>
    <x v="77"/>
    <x v="80"/>
    <n v="0.87999999999999989"/>
    <x v="2"/>
  </r>
  <r>
    <x v="183"/>
    <x v="31"/>
    <x v="13"/>
    <n v="0.77500000000000013"/>
    <x v="0"/>
  </r>
  <r>
    <x v="184"/>
    <x v="22"/>
    <x v="76"/>
    <n v="0.74500000000000011"/>
    <x v="0"/>
  </r>
  <r>
    <x v="185"/>
    <x v="27"/>
    <x v="74"/>
    <n v="0.69"/>
    <x v="0"/>
  </r>
  <r>
    <x v="186"/>
    <x v="6"/>
    <x v="67"/>
    <n v="0.75"/>
    <x v="0"/>
  </r>
  <r>
    <x v="187"/>
    <x v="78"/>
    <x v="75"/>
    <n v="0.6399999999999999"/>
    <x v="0"/>
  </r>
  <r>
    <x v="188"/>
    <x v="79"/>
    <x v="6"/>
    <n v="0.7350000000000001"/>
    <x v="0"/>
  </r>
  <r>
    <x v="189"/>
    <x v="60"/>
    <x v="69"/>
    <n v="0.72500000000000009"/>
    <x v="0"/>
  </r>
  <r>
    <x v="190"/>
    <x v="66"/>
    <x v="24"/>
    <n v="0.67499999999999993"/>
    <x v="0"/>
  </r>
  <r>
    <x v="191"/>
    <x v="80"/>
    <x v="43"/>
    <n v="0.77"/>
    <x v="0"/>
  </r>
  <r>
    <x v="192"/>
    <x v="81"/>
    <x v="1"/>
    <n v="0.83499999999999996"/>
    <x v="2"/>
  </r>
  <r>
    <x v="193"/>
    <x v="1"/>
    <x v="46"/>
    <n v="0.68500000000000005"/>
    <x v="0"/>
  </r>
  <r>
    <x v="194"/>
    <x v="31"/>
    <x v="4"/>
    <n v="0.78500000000000003"/>
    <x v="0"/>
  </r>
  <r>
    <x v="195"/>
    <x v="82"/>
    <x v="44"/>
    <n v="0.54499999999999993"/>
    <x v="1"/>
  </r>
  <r>
    <x v="196"/>
    <x v="47"/>
    <x v="2"/>
    <n v="0.71499999999999997"/>
    <x v="0"/>
  </r>
  <r>
    <x v="197"/>
    <x v="36"/>
    <x v="33"/>
    <n v="0.58000000000000007"/>
    <x v="1"/>
  </r>
  <r>
    <x v="198"/>
    <x v="29"/>
    <x v="26"/>
    <n v="0.69499999999999995"/>
    <x v="0"/>
  </r>
  <r>
    <x v="199"/>
    <x v="69"/>
    <x v="45"/>
    <n v="0.7750000000000001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961DCD-27FA-B04A-8B40-340D14F6BE94}" name="TablaDinámica7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 rowHeaderCaption="Proveedor">
  <location ref="E30:F41" firstHeaderRow="1" firstDataRow="1" firstDataCol="1" rowPageCount="1" colPageCount="1"/>
  <pivotFields count="5">
    <pivotField axis="axisRow" showAll="0" measureFilter="1" sortType="descending">
      <items count="201">
        <item x="0"/>
        <item x="9"/>
        <item x="99"/>
        <item x="100"/>
        <item x="101"/>
        <item x="102"/>
        <item x="103"/>
        <item x="104"/>
        <item x="105"/>
        <item x="106"/>
        <item x="107"/>
        <item x="108"/>
        <item x="10"/>
        <item x="109"/>
        <item x="110"/>
        <item x="111"/>
        <item x="112"/>
        <item x="113"/>
        <item x="114"/>
        <item x="115"/>
        <item x="116"/>
        <item x="117"/>
        <item x="118"/>
        <item x="11"/>
        <item x="119"/>
        <item x="120"/>
        <item x="121"/>
        <item x="122"/>
        <item x="123"/>
        <item x="124"/>
        <item x="125"/>
        <item x="126"/>
        <item x="127"/>
        <item x="128"/>
        <item x="12"/>
        <item x="129"/>
        <item x="130"/>
        <item x="131"/>
        <item x="132"/>
        <item x="133"/>
        <item x="134"/>
        <item x="135"/>
        <item x="136"/>
        <item x="137"/>
        <item x="138"/>
        <item x="13"/>
        <item x="139"/>
        <item x="140"/>
        <item x="141"/>
        <item x="142"/>
        <item x="143"/>
        <item x="144"/>
        <item x="145"/>
        <item x="146"/>
        <item x="147"/>
        <item x="148"/>
        <item x="14"/>
        <item x="149"/>
        <item x="150"/>
        <item x="151"/>
        <item x="152"/>
        <item x="153"/>
        <item x="154"/>
        <item x="155"/>
        <item x="156"/>
        <item x="157"/>
        <item x="158"/>
        <item x="15"/>
        <item x="159"/>
        <item x="160"/>
        <item x="161"/>
        <item x="162"/>
        <item x="163"/>
        <item x="164"/>
        <item x="165"/>
        <item x="166"/>
        <item x="167"/>
        <item x="168"/>
        <item x="16"/>
        <item x="169"/>
        <item x="170"/>
        <item x="171"/>
        <item x="172"/>
        <item x="173"/>
        <item x="174"/>
        <item x="175"/>
        <item x="176"/>
        <item x="177"/>
        <item x="178"/>
        <item x="17"/>
        <item x="179"/>
        <item x="180"/>
        <item x="181"/>
        <item x="182"/>
        <item x="183"/>
        <item x="184"/>
        <item x="185"/>
        <item x="186"/>
        <item x="187"/>
        <item x="188"/>
        <item x="18"/>
        <item x="189"/>
        <item x="190"/>
        <item x="191"/>
        <item x="192"/>
        <item x="193"/>
        <item x="194"/>
        <item x="195"/>
        <item x="196"/>
        <item x="197"/>
        <item x="198"/>
        <item x="1"/>
        <item x="19"/>
        <item x="199"/>
        <item x="20"/>
        <item x="21"/>
        <item x="22"/>
        <item x="23"/>
        <item x="24"/>
        <item x="25"/>
        <item x="26"/>
        <item x="27"/>
        <item x="28"/>
        <item x="2"/>
        <item x="29"/>
        <item x="30"/>
        <item x="31"/>
        <item x="32"/>
        <item x="33"/>
        <item x="34"/>
        <item x="35"/>
        <item x="36"/>
        <item x="37"/>
        <item x="38"/>
        <item x="3"/>
        <item x="39"/>
        <item x="40"/>
        <item x="41"/>
        <item x="42"/>
        <item x="43"/>
        <item x="44"/>
        <item x="45"/>
        <item x="46"/>
        <item x="47"/>
        <item x="48"/>
        <item x="4"/>
        <item x="49"/>
        <item x="50"/>
        <item x="51"/>
        <item x="52"/>
        <item x="53"/>
        <item x="54"/>
        <item x="55"/>
        <item x="56"/>
        <item x="57"/>
        <item x="58"/>
        <item x="5"/>
        <item x="59"/>
        <item x="60"/>
        <item x="61"/>
        <item x="62"/>
        <item x="63"/>
        <item x="64"/>
        <item x="65"/>
        <item x="66"/>
        <item x="67"/>
        <item x="68"/>
        <item x="6"/>
        <item x="69"/>
        <item x="70"/>
        <item x="71"/>
        <item x="72"/>
        <item x="73"/>
        <item x="74"/>
        <item x="75"/>
        <item x="76"/>
        <item x="77"/>
        <item x="78"/>
        <item x="7"/>
        <item x="79"/>
        <item x="80"/>
        <item x="81"/>
        <item x="82"/>
        <item x="83"/>
        <item x="84"/>
        <item x="85"/>
        <item x="86"/>
        <item x="87"/>
        <item x="88"/>
        <item x="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9" showAll="0"/>
    <pivotField numFmtId="9" showAll="0"/>
    <pivotField dataField="1" numFmtId="9" showAll="0"/>
    <pivotField axis="axisPage" multipleItemSelectionAllowed="1" showAll="0">
      <items count="4">
        <item x="2"/>
        <item h="1" x="0"/>
        <item h="1" x="1"/>
        <item t="default"/>
      </items>
    </pivotField>
  </pivotFields>
  <rowFields count="1">
    <field x="0"/>
  </rowFields>
  <rowItems count="11">
    <i>
      <x v="93"/>
    </i>
    <i>
      <x v="192"/>
    </i>
    <i>
      <x v="32"/>
    </i>
    <i>
      <x v="22"/>
    </i>
    <i>
      <x v="104"/>
    </i>
    <i>
      <x v="79"/>
    </i>
    <i>
      <x v="62"/>
    </i>
    <i>
      <x v="64"/>
    </i>
    <i>
      <x v="174"/>
    </i>
    <i>
      <x v="68"/>
    </i>
    <i t="grand">
      <x/>
    </i>
  </rowItems>
  <colItems count="1">
    <i/>
  </colItems>
  <pageFields count="1">
    <pageField fld="4" hier="-1"/>
  </pageFields>
  <dataFields count="1">
    <dataField name="Calificación" fld="3" subtotal="average" baseField="0" baseItem="0" numFmtId="9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count" evalOrder="-1" id="4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7A34C9-1653-E045-B008-BB8BC8580603}" name="TablaDinámica6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 rowHeaderCaption="Condición">
  <location ref="E21:F25" firstHeaderRow="1" firstDataRow="1" firstDataCol="1"/>
  <pivotFields count="5">
    <pivotField showAll="0"/>
    <pivotField numFmtId="9" showAll="0"/>
    <pivotField numFmtId="9" showAll="0"/>
    <pivotField numFmtId="9" showAll="0"/>
    <pivotField axis="axisRow" dataField="1" showAll="0" sortType="descending">
      <items count="4">
        <item x="1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4"/>
  </rowFields>
  <rowItems count="4">
    <i>
      <x v="1"/>
    </i>
    <i>
      <x v="2"/>
    </i>
    <i>
      <x/>
    </i>
    <i t="grand">
      <x/>
    </i>
  </rowItems>
  <colItems count="1">
    <i/>
  </colItems>
  <dataFields count="1">
    <dataField name="Cantidad" fld="4" subtotal="count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A7D522-4037-0C45-BCC5-11A35E85076F}" name="TablaDinámica4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E12:F13" firstHeaderRow="0" firstDataRow="1" firstDataCol="0"/>
  <pivotFields count="5">
    <pivotField showAll="0"/>
    <pivotField dataField="1" numFmtId="9" showAll="0"/>
    <pivotField dataField="1" numFmtId="9" showAll="0"/>
    <pivotField numFmtId="9" showAll="0"/>
    <pivotField showAl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 BIENES" fld="1" subtotal="average" baseField="0" baseItem="0" numFmtId="9"/>
    <dataField name=" SERVICIOS" fld="2" subtotal="average" baseField="0" baseItem="0" numFmtId="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6DC14A-46F4-7847-8A71-3B8777AFA3FA}" name="TablaDinámica3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E2:E3" firstHeaderRow="1" firstDataRow="1" firstDataCol="0"/>
  <pivotFields count="5">
    <pivotField showAll="0"/>
    <pivotField numFmtId="9" showAll="0"/>
    <pivotField numFmtId="9" showAll="0"/>
    <pivotField dataField="1" numFmtId="9" showAll="0"/>
    <pivotField showAll="0"/>
  </pivotFields>
  <rowItems count="1">
    <i/>
  </rowItems>
  <colItems count="1">
    <i/>
  </colItems>
  <dataFields count="1">
    <dataField name="Promedio Total" fld="3" subtotal="average" baseField="0" baseItem="0" numFmtId="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CCAF97-FB39-8C4B-AC66-87AA9111C04B}" name="TablaDinámica1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rowHeaderCaption="Proveedor">
  <location ref="B5:C206" firstHeaderRow="1" firstDataRow="1" firstDataCol="1" rowPageCount="2" colPageCount="1"/>
  <pivotFields count="5">
    <pivotField axis="axisRow" showAll="0" sortType="descending">
      <items count="201">
        <item x="0"/>
        <item x="9"/>
        <item x="99"/>
        <item x="100"/>
        <item x="101"/>
        <item x="102"/>
        <item x="103"/>
        <item x="104"/>
        <item x="105"/>
        <item x="106"/>
        <item x="107"/>
        <item x="108"/>
        <item x="10"/>
        <item x="109"/>
        <item x="110"/>
        <item x="111"/>
        <item x="112"/>
        <item x="113"/>
        <item x="114"/>
        <item x="115"/>
        <item x="116"/>
        <item x="117"/>
        <item x="118"/>
        <item x="11"/>
        <item x="119"/>
        <item x="120"/>
        <item x="121"/>
        <item x="122"/>
        <item x="123"/>
        <item x="124"/>
        <item x="125"/>
        <item x="126"/>
        <item x="127"/>
        <item x="128"/>
        <item x="12"/>
        <item x="129"/>
        <item x="130"/>
        <item x="131"/>
        <item x="132"/>
        <item x="133"/>
        <item x="134"/>
        <item x="135"/>
        <item x="136"/>
        <item x="137"/>
        <item x="138"/>
        <item x="13"/>
        <item x="139"/>
        <item x="140"/>
        <item x="141"/>
        <item x="142"/>
        <item x="143"/>
        <item x="144"/>
        <item x="145"/>
        <item x="146"/>
        <item x="147"/>
        <item x="148"/>
        <item x="14"/>
        <item x="149"/>
        <item x="150"/>
        <item x="151"/>
        <item x="152"/>
        <item x="153"/>
        <item x="154"/>
        <item x="155"/>
        <item x="156"/>
        <item x="157"/>
        <item x="158"/>
        <item x="15"/>
        <item x="159"/>
        <item x="160"/>
        <item x="161"/>
        <item x="162"/>
        <item x="163"/>
        <item x="164"/>
        <item x="165"/>
        <item x="166"/>
        <item x="167"/>
        <item x="168"/>
        <item x="16"/>
        <item x="169"/>
        <item x="170"/>
        <item x="171"/>
        <item x="172"/>
        <item x="173"/>
        <item x="174"/>
        <item x="175"/>
        <item x="176"/>
        <item x="177"/>
        <item x="178"/>
        <item x="17"/>
        <item x="179"/>
        <item x="180"/>
        <item x="181"/>
        <item x="182"/>
        <item x="183"/>
        <item x="184"/>
        <item x="185"/>
        <item x="186"/>
        <item x="187"/>
        <item x="188"/>
        <item x="18"/>
        <item x="189"/>
        <item x="190"/>
        <item x="191"/>
        <item x="192"/>
        <item x="193"/>
        <item x="194"/>
        <item x="195"/>
        <item x="196"/>
        <item x="197"/>
        <item x="198"/>
        <item x="1"/>
        <item x="19"/>
        <item x="199"/>
        <item x="20"/>
        <item x="21"/>
        <item x="22"/>
        <item x="23"/>
        <item x="24"/>
        <item x="25"/>
        <item x="26"/>
        <item x="27"/>
        <item x="28"/>
        <item x="2"/>
        <item x="29"/>
        <item x="30"/>
        <item x="31"/>
        <item x="32"/>
        <item x="33"/>
        <item x="34"/>
        <item x="35"/>
        <item x="36"/>
        <item x="37"/>
        <item x="38"/>
        <item x="3"/>
        <item x="39"/>
        <item x="40"/>
        <item x="41"/>
        <item x="42"/>
        <item x="43"/>
        <item x="44"/>
        <item x="45"/>
        <item x="46"/>
        <item x="47"/>
        <item x="48"/>
        <item x="4"/>
        <item x="49"/>
        <item x="50"/>
        <item x="51"/>
        <item x="52"/>
        <item x="53"/>
        <item x="54"/>
        <item x="55"/>
        <item x="56"/>
        <item x="57"/>
        <item x="58"/>
        <item x="5"/>
        <item x="59"/>
        <item x="60"/>
        <item x="61"/>
        <item x="62"/>
        <item x="63"/>
        <item x="64"/>
        <item x="65"/>
        <item x="66"/>
        <item x="67"/>
        <item x="68"/>
        <item x="6"/>
        <item x="69"/>
        <item x="70"/>
        <item x="71"/>
        <item x="72"/>
        <item x="73"/>
        <item x="74"/>
        <item x="75"/>
        <item x="76"/>
        <item x="77"/>
        <item x="78"/>
        <item x="7"/>
        <item x="79"/>
        <item x="80"/>
        <item x="81"/>
        <item x="82"/>
        <item x="83"/>
        <item x="84"/>
        <item x="85"/>
        <item x="86"/>
        <item x="87"/>
        <item x="88"/>
        <item x="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numFmtId="9" showAll="0">
      <items count="186">
        <item m="1" x="119"/>
        <item x="62"/>
        <item x="82"/>
        <item m="1" x="136"/>
        <item x="51"/>
        <item x="72"/>
        <item x="36"/>
        <item x="2"/>
        <item x="52"/>
        <item x="75"/>
        <item x="46"/>
        <item x="59"/>
        <item x="56"/>
        <item x="15"/>
        <item x="17"/>
        <item x="24"/>
        <item x="50"/>
        <item m="1" x="132"/>
        <item x="42"/>
        <item x="13"/>
        <item x="45"/>
        <item x="27"/>
        <item x="43"/>
        <item x="21"/>
        <item m="1" x="155"/>
        <item x="28"/>
        <item x="29"/>
        <item x="48"/>
        <item x="14"/>
        <item x="25"/>
        <item x="63"/>
        <item x="38"/>
        <item x="55"/>
        <item x="19"/>
        <item x="1"/>
        <item x="6"/>
        <item x="73"/>
        <item x="22"/>
        <item x="64"/>
        <item x="7"/>
        <item x="26"/>
        <item x="41"/>
        <item x="67"/>
        <item x="81"/>
        <item m="1" x="93"/>
        <item m="1" x="165"/>
        <item x="34"/>
        <item x="47"/>
        <item x="65"/>
        <item x="35"/>
        <item x="40"/>
        <item x="10"/>
        <item x="18"/>
        <item x="20"/>
        <item m="1" x="143"/>
        <item x="37"/>
        <item x="39"/>
        <item x="53"/>
        <item m="1" x="108"/>
        <item x="0"/>
        <item x="12"/>
        <item x="79"/>
        <item x="44"/>
        <item x="32"/>
        <item m="1" x="145"/>
        <item x="58"/>
        <item x="31"/>
        <item m="1" x="172"/>
        <item x="60"/>
        <item x="5"/>
        <item m="1" x="89"/>
        <item x="69"/>
        <item x="54"/>
        <item x="76"/>
        <item x="11"/>
        <item x="70"/>
        <item m="1" x="168"/>
        <item m="1" x="178"/>
        <item x="23"/>
        <item x="61"/>
        <item x="3"/>
        <item x="68"/>
        <item x="4"/>
        <item m="1" x="95"/>
        <item x="71"/>
        <item m="1" x="144"/>
        <item m="1" x="86"/>
        <item m="1" x="154"/>
        <item m="1" x="177"/>
        <item x="74"/>
        <item x="8"/>
        <item m="1" x="179"/>
        <item x="80"/>
        <item x="30"/>
        <item x="9"/>
        <item m="1" x="159"/>
        <item m="1" x="149"/>
        <item m="1" x="125"/>
        <item m="1" x="160"/>
        <item m="1" x="109"/>
        <item m="1" x="180"/>
        <item m="1" x="127"/>
        <item m="1" x="139"/>
        <item x="78"/>
        <item m="1" x="110"/>
        <item x="57"/>
        <item x="77"/>
        <item m="1" x="114"/>
        <item m="1" x="137"/>
        <item m="1" x="116"/>
        <item m="1" x="163"/>
        <item m="1" x="161"/>
        <item m="1" x="98"/>
        <item m="1" x="130"/>
        <item m="1" x="156"/>
        <item m="1" x="141"/>
        <item m="1" x="103"/>
        <item m="1" x="102"/>
        <item m="1" x="142"/>
        <item m="1" x="96"/>
        <item m="1" x="92"/>
        <item m="1" x="121"/>
        <item m="1" x="153"/>
        <item m="1" x="85"/>
        <item m="1" x="83"/>
        <item m="1" x="91"/>
        <item m="1" x="123"/>
        <item m="1" x="115"/>
        <item m="1" x="140"/>
        <item m="1" x="176"/>
        <item x="33"/>
        <item m="1" x="133"/>
        <item m="1" x="184"/>
        <item m="1" x="94"/>
        <item m="1" x="150"/>
        <item m="1" x="166"/>
        <item m="1" x="113"/>
        <item m="1" x="134"/>
        <item m="1" x="146"/>
        <item m="1" x="118"/>
        <item m="1" x="171"/>
        <item m="1" x="148"/>
        <item x="66"/>
        <item m="1" x="152"/>
        <item m="1" x="131"/>
        <item m="1" x="104"/>
        <item m="1" x="107"/>
        <item m="1" x="101"/>
        <item m="1" x="182"/>
        <item m="1" x="169"/>
        <item m="1" x="84"/>
        <item m="1" x="100"/>
        <item m="1" x="120"/>
        <item m="1" x="170"/>
        <item m="1" x="173"/>
        <item m="1" x="87"/>
        <item m="1" x="111"/>
        <item m="1" x="135"/>
        <item m="1" x="138"/>
        <item m="1" x="181"/>
        <item m="1" x="128"/>
        <item m="1" x="174"/>
        <item m="1" x="167"/>
        <item m="1" x="105"/>
        <item m="1" x="175"/>
        <item m="1" x="147"/>
        <item m="1" x="164"/>
        <item m="1" x="129"/>
        <item m="1" x="124"/>
        <item m="1" x="90"/>
        <item m="1" x="88"/>
        <item m="1" x="97"/>
        <item m="1" x="99"/>
        <item m="1" x="158"/>
        <item m="1" x="112"/>
        <item m="1" x="162"/>
        <item x="16"/>
        <item m="1" x="117"/>
        <item m="1" x="151"/>
        <item m="1" x="106"/>
        <item m="1" x="122"/>
        <item m="1" x="126"/>
        <item m="1" x="157"/>
        <item x="49"/>
        <item m="1" x="183"/>
        <item t="default"/>
      </items>
    </pivotField>
    <pivotField axis="axisPage" numFmtId="9" showAll="0">
      <items count="236">
        <item x="42"/>
        <item m="1" x="110"/>
        <item x="14"/>
        <item x="37"/>
        <item m="1" x="215"/>
        <item x="24"/>
        <item x="18"/>
        <item x="44"/>
        <item m="1" x="158"/>
        <item m="1" x="128"/>
        <item x="6"/>
        <item x="0"/>
        <item x="46"/>
        <item x="8"/>
        <item x="31"/>
        <item x="29"/>
        <item x="34"/>
        <item x="68"/>
        <item x="49"/>
        <item x="39"/>
        <item x="17"/>
        <item x="55"/>
        <item x="47"/>
        <item m="1" x="138"/>
        <item x="43"/>
        <item x="19"/>
        <item x="64"/>
        <item m="1" x="83"/>
        <item x="11"/>
        <item x="9"/>
        <item x="54"/>
        <item x="52"/>
        <item x="5"/>
        <item x="40"/>
        <item x="45"/>
        <item x="78"/>
        <item x="67"/>
        <item x="41"/>
        <item x="69"/>
        <item x="74"/>
        <item m="1" x="161"/>
        <item x="2"/>
        <item x="50"/>
        <item x="3"/>
        <item x="16"/>
        <item m="1" x="220"/>
        <item x="57"/>
        <item x="61"/>
        <item x="28"/>
        <item x="30"/>
        <item x="1"/>
        <item x="4"/>
        <item x="77"/>
        <item x="10"/>
        <item x="7"/>
        <item x="76"/>
        <item x="13"/>
        <item x="23"/>
        <item x="59"/>
        <item m="1" x="178"/>
        <item m="1" x="221"/>
        <item x="36"/>
        <item x="26"/>
        <item m="1" x="86"/>
        <item m="1" x="207"/>
        <item x="79"/>
        <item x="73"/>
        <item x="60"/>
        <item m="1" x="222"/>
        <item x="35"/>
        <item m="1" x="204"/>
        <item m="1" x="141"/>
        <item x="65"/>
        <item m="1" x="200"/>
        <item x="70"/>
        <item x="62"/>
        <item m="1" x="147"/>
        <item m="1" x="153"/>
        <item m="1" x="203"/>
        <item x="15"/>
        <item m="1" x="208"/>
        <item x="12"/>
        <item x="21"/>
        <item x="58"/>
        <item x="75"/>
        <item m="1" x="121"/>
        <item x="51"/>
        <item x="63"/>
        <item x="27"/>
        <item m="1" x="133"/>
        <item x="66"/>
        <item m="1" x="233"/>
        <item x="33"/>
        <item x="53"/>
        <item m="1" x="95"/>
        <item x="38"/>
        <item x="20"/>
        <item m="1" x="106"/>
        <item m="1" x="211"/>
        <item m="1" x="96"/>
        <item x="56"/>
        <item x="48"/>
        <item x="22"/>
        <item m="1" x="180"/>
        <item m="1" x="90"/>
        <item m="1" x="118"/>
        <item x="72"/>
        <item m="1" x="124"/>
        <item m="1" x="162"/>
        <item m="1" x="191"/>
        <item m="1" x="108"/>
        <item m="1" x="205"/>
        <item m="1" x="225"/>
        <item m="1" x="151"/>
        <item m="1" x="120"/>
        <item m="1" x="93"/>
        <item m="1" x="117"/>
        <item m="1" x="81"/>
        <item m="1" x="100"/>
        <item m="1" x="136"/>
        <item m="1" x="195"/>
        <item m="1" x="175"/>
        <item m="1" x="179"/>
        <item m="1" x="197"/>
        <item m="1" x="157"/>
        <item m="1" x="224"/>
        <item m="1" x="123"/>
        <item m="1" x="181"/>
        <item m="1" x="140"/>
        <item m="1" x="103"/>
        <item m="1" x="143"/>
        <item m="1" x="87"/>
        <item m="1" x="105"/>
        <item m="1" x="107"/>
        <item m="1" x="177"/>
        <item m="1" x="196"/>
        <item m="1" x="85"/>
        <item m="1" x="102"/>
        <item m="1" x="228"/>
        <item m="1" x="89"/>
        <item m="1" x="135"/>
        <item m="1" x="176"/>
        <item m="1" x="194"/>
        <item m="1" x="234"/>
        <item m="1" x="185"/>
        <item m="1" x="159"/>
        <item m="1" x="227"/>
        <item m="1" x="169"/>
        <item m="1" x="165"/>
        <item m="1" x="183"/>
        <item m="1" x="199"/>
        <item x="32"/>
        <item m="1" x="216"/>
        <item m="1" x="209"/>
        <item m="1" x="142"/>
        <item m="1" x="127"/>
        <item m="1" x="217"/>
        <item m="1" x="126"/>
        <item m="1" x="218"/>
        <item m="1" x="146"/>
        <item m="1" x="164"/>
        <item m="1" x="94"/>
        <item m="1" x="82"/>
        <item m="1" x="129"/>
        <item m="1" x="156"/>
        <item m="1" x="145"/>
        <item m="1" x="166"/>
        <item m="1" x="193"/>
        <item m="1" x="99"/>
        <item m="1" x="137"/>
        <item m="1" x="109"/>
        <item m="1" x="139"/>
        <item m="1" x="155"/>
        <item m="1" x="214"/>
        <item m="1" x="230"/>
        <item m="1" x="210"/>
        <item m="1" x="112"/>
        <item m="1" x="202"/>
        <item m="1" x="174"/>
        <item m="1" x="189"/>
        <item x="71"/>
        <item m="1" x="132"/>
        <item m="1" x="91"/>
        <item m="1" x="114"/>
        <item m="1" x="122"/>
        <item m="1" x="223"/>
        <item m="1" x="149"/>
        <item m="1" x="187"/>
        <item m="1" x="92"/>
        <item m="1" x="115"/>
        <item m="1" x="168"/>
        <item m="1" x="172"/>
        <item m="1" x="182"/>
        <item m="1" x="163"/>
        <item m="1" x="150"/>
        <item x="25"/>
        <item m="1" x="201"/>
        <item m="1" x="167"/>
        <item m="1" x="134"/>
        <item m="1" x="119"/>
        <item x="80"/>
        <item m="1" x="190"/>
        <item m="1" x="113"/>
        <item m="1" x="131"/>
        <item m="1" x="186"/>
        <item m="1" x="148"/>
        <item m="1" x="104"/>
        <item m="1" x="144"/>
        <item m="1" x="226"/>
        <item m="1" x="130"/>
        <item m="1" x="154"/>
        <item m="1" x="229"/>
        <item m="1" x="98"/>
        <item m="1" x="97"/>
        <item m="1" x="125"/>
        <item m="1" x="111"/>
        <item m="1" x="212"/>
        <item m="1" x="206"/>
        <item m="1" x="198"/>
        <item m="1" x="188"/>
        <item m="1" x="171"/>
        <item m="1" x="213"/>
        <item m="1" x="152"/>
        <item m="1" x="192"/>
        <item m="1" x="88"/>
        <item m="1" x="232"/>
        <item m="1" x="170"/>
        <item m="1" x="231"/>
        <item m="1" x="84"/>
        <item m="1" x="101"/>
        <item m="1" x="173"/>
        <item m="1" x="219"/>
        <item m="1" x="184"/>
        <item m="1" x="116"/>
        <item m="1" x="160"/>
        <item t="default"/>
      </items>
    </pivotField>
    <pivotField dataField="1" numFmtId="9" showAll="0"/>
    <pivotField showAll="0"/>
  </pivotFields>
  <rowFields count="1">
    <field x="0"/>
  </rowFields>
  <rowItems count="201">
    <i>
      <x v="93"/>
    </i>
    <i>
      <x v="192"/>
    </i>
    <i>
      <x v="32"/>
    </i>
    <i>
      <x v="22"/>
    </i>
    <i>
      <x v="104"/>
    </i>
    <i>
      <x v="79"/>
    </i>
    <i>
      <x v="64"/>
    </i>
    <i>
      <x v="62"/>
    </i>
    <i>
      <x v="174"/>
    </i>
    <i>
      <x v="68"/>
    </i>
    <i>
      <x v="59"/>
    </i>
    <i>
      <x v="60"/>
    </i>
    <i>
      <x v="29"/>
    </i>
    <i>
      <x v="163"/>
    </i>
    <i>
      <x v="67"/>
    </i>
    <i>
      <x v="149"/>
    </i>
    <i>
      <x v="46"/>
    </i>
    <i>
      <x v="142"/>
    </i>
    <i>
      <x v="36"/>
    </i>
    <i>
      <x v="118"/>
    </i>
    <i>
      <x v="131"/>
    </i>
    <i>
      <x v="26"/>
    </i>
    <i>
      <x v="151"/>
    </i>
    <i>
      <x v="139"/>
    </i>
    <i>
      <x v="106"/>
    </i>
    <i>
      <x v="111"/>
    </i>
    <i>
      <x v="138"/>
    </i>
    <i>
      <x v="55"/>
    </i>
    <i>
      <x v="45"/>
    </i>
    <i>
      <x v="113"/>
    </i>
    <i>
      <x v="94"/>
    </i>
    <i>
      <x v="145"/>
    </i>
    <i>
      <x v="38"/>
    </i>
    <i>
      <x v="24"/>
    </i>
    <i>
      <x v="140"/>
    </i>
    <i>
      <x v="147"/>
    </i>
    <i>
      <x v="103"/>
    </i>
    <i>
      <x v="89"/>
    </i>
    <i>
      <x v="183"/>
    </i>
    <i>
      <x v="177"/>
    </i>
    <i>
      <x v="126"/>
    </i>
    <i>
      <x v="199"/>
    </i>
    <i>
      <x v="61"/>
    </i>
    <i>
      <x v="25"/>
    </i>
    <i>
      <x v="148"/>
    </i>
    <i>
      <x v="30"/>
    </i>
    <i>
      <x v="178"/>
    </i>
    <i>
      <x v="81"/>
    </i>
    <i>
      <x v="14"/>
    </i>
    <i>
      <x v="76"/>
    </i>
    <i>
      <x v="75"/>
    </i>
    <i>
      <x v="51"/>
    </i>
    <i>
      <x v="4"/>
    </i>
    <i>
      <x v="121"/>
    </i>
    <i>
      <x v="130"/>
    </i>
    <i>
      <x v="57"/>
    </i>
    <i>
      <x v="137"/>
    </i>
    <i>
      <x v="115"/>
    </i>
    <i>
      <x v="97"/>
    </i>
    <i>
      <x v="169"/>
    </i>
    <i>
      <x v="95"/>
    </i>
    <i>
      <x v="185"/>
    </i>
    <i>
      <x v="141"/>
    </i>
    <i>
      <x v="58"/>
    </i>
    <i>
      <x v="135"/>
    </i>
    <i>
      <x v="128"/>
    </i>
    <i>
      <x v="37"/>
    </i>
    <i>
      <x v="99"/>
    </i>
    <i>
      <x v="124"/>
    </i>
    <i>
      <x v="10"/>
    </i>
    <i>
      <x v="86"/>
    </i>
    <i>
      <x v="193"/>
    </i>
    <i>
      <x v="152"/>
    </i>
    <i>
      <x v="116"/>
    </i>
    <i>
      <x v="120"/>
    </i>
    <i>
      <x v="17"/>
    </i>
    <i>
      <x v="101"/>
    </i>
    <i>
      <x v="153"/>
    </i>
    <i>
      <x v="157"/>
    </i>
    <i>
      <x v="13"/>
    </i>
    <i>
      <x v="15"/>
    </i>
    <i>
      <x v="42"/>
    </i>
    <i>
      <x v="166"/>
    </i>
    <i>
      <x v="181"/>
    </i>
    <i>
      <x v="159"/>
    </i>
    <i>
      <x v="35"/>
    </i>
    <i>
      <x v="44"/>
    </i>
    <i>
      <x v="91"/>
    </i>
    <i>
      <x v="90"/>
    </i>
    <i>
      <x v="171"/>
    </i>
    <i>
      <x v="108"/>
    </i>
    <i>
      <x v="156"/>
    </i>
    <i>
      <x v="2"/>
    </i>
    <i>
      <x v="74"/>
    </i>
    <i>
      <x v="88"/>
    </i>
    <i>
      <x v="6"/>
    </i>
    <i>
      <x v="77"/>
    </i>
    <i>
      <x v="80"/>
    </i>
    <i>
      <x v="189"/>
    </i>
    <i>
      <x v="40"/>
    </i>
    <i>
      <x v="122"/>
    </i>
    <i>
      <x v="84"/>
    </i>
    <i>
      <x v="78"/>
    </i>
    <i>
      <x v="195"/>
    </i>
    <i>
      <x v="150"/>
    </i>
    <i>
      <x v="125"/>
    </i>
    <i>
      <x v="110"/>
    </i>
    <i>
      <x v="127"/>
    </i>
    <i>
      <x v="23"/>
    </i>
    <i>
      <x v="96"/>
    </i>
    <i>
      <x v="69"/>
    </i>
    <i>
      <x v="114"/>
    </i>
    <i>
      <x v="16"/>
    </i>
    <i>
      <x v="155"/>
    </i>
    <i>
      <x v="170"/>
    </i>
    <i>
      <x v="136"/>
    </i>
    <i>
      <x v="197"/>
    </i>
    <i>
      <x v="119"/>
    </i>
    <i>
      <x v="105"/>
    </i>
    <i>
      <x v="167"/>
    </i>
    <i>
      <x v="133"/>
    </i>
    <i>
      <x v="9"/>
    </i>
    <i>
      <x v="168"/>
    </i>
    <i>
      <x v="12"/>
    </i>
    <i>
      <x v="134"/>
    </i>
    <i>
      <x v="83"/>
    </i>
    <i>
      <x v="39"/>
    </i>
    <i>
      <x v="49"/>
    </i>
    <i>
      <x v="102"/>
    </i>
    <i>
      <x v="184"/>
    </i>
    <i>
      <x v="162"/>
    </i>
    <i>
      <x v="27"/>
    </i>
    <i>
      <x v="186"/>
    </i>
    <i>
      <x v="18"/>
    </i>
    <i>
      <x v="180"/>
    </i>
    <i>
      <x v="33"/>
    </i>
    <i>
      <x v="71"/>
    </i>
    <i>
      <x v="63"/>
    </i>
    <i>
      <x v="53"/>
    </i>
    <i>
      <x v="85"/>
    </i>
    <i>
      <x v="48"/>
    </i>
    <i>
      <x v="182"/>
    </i>
    <i>
      <x v="5"/>
    </i>
    <i>
      <x v="154"/>
    </i>
    <i>
      <x v="82"/>
    </i>
    <i>
      <x v="31"/>
    </i>
    <i>
      <x v="41"/>
    </i>
    <i>
      <x v="188"/>
    </i>
    <i>
      <x v="72"/>
    </i>
    <i>
      <x v="175"/>
    </i>
    <i>
      <x v="56"/>
    </i>
    <i>
      <x v="191"/>
    </i>
    <i>
      <x v="179"/>
    </i>
    <i>
      <x v="123"/>
    </i>
    <i>
      <x v="73"/>
    </i>
    <i>
      <x v="117"/>
    </i>
    <i>
      <x v="66"/>
    </i>
    <i>
      <x v="165"/>
    </i>
    <i>
      <x v="173"/>
    </i>
    <i>
      <x v="146"/>
    </i>
    <i>
      <x v="19"/>
    </i>
    <i>
      <x v="112"/>
    </i>
    <i>
      <x v="98"/>
    </i>
    <i>
      <x v="194"/>
    </i>
    <i>
      <x/>
    </i>
    <i>
      <x v="172"/>
    </i>
    <i>
      <x v="129"/>
    </i>
    <i>
      <x v="158"/>
    </i>
    <i>
      <x v="190"/>
    </i>
    <i>
      <x v="161"/>
    </i>
    <i>
      <x v="160"/>
    </i>
    <i>
      <x v="43"/>
    </i>
    <i>
      <x v="50"/>
    </i>
    <i>
      <x v="70"/>
    </i>
    <i>
      <x v="11"/>
    </i>
    <i>
      <x v="132"/>
    </i>
    <i>
      <x v="52"/>
    </i>
    <i>
      <x v="3"/>
    </i>
    <i>
      <x v="28"/>
    </i>
    <i>
      <x v="187"/>
    </i>
    <i>
      <x v="92"/>
    </i>
    <i>
      <x v="47"/>
    </i>
    <i>
      <x v="143"/>
    </i>
    <i>
      <x v="54"/>
    </i>
    <i>
      <x v="21"/>
    </i>
    <i>
      <x v="1"/>
    </i>
    <i>
      <x v="196"/>
    </i>
    <i>
      <x v="7"/>
    </i>
    <i>
      <x v="65"/>
    </i>
    <i>
      <x v="8"/>
    </i>
    <i>
      <x v="100"/>
    </i>
    <i>
      <x v="87"/>
    </i>
    <i>
      <x v="176"/>
    </i>
    <i>
      <x v="34"/>
    </i>
    <i>
      <x v="144"/>
    </i>
    <i>
      <x v="164"/>
    </i>
    <i>
      <x v="109"/>
    </i>
    <i>
      <x v="20"/>
    </i>
    <i>
      <x v="198"/>
    </i>
    <i>
      <x v="107"/>
    </i>
    <i t="grand">
      <x/>
    </i>
  </rowItems>
  <colItems count="1">
    <i/>
  </colItems>
  <pageFields count="2">
    <pageField fld="1" hier="-1"/>
    <pageField fld="2" hier="-1"/>
  </pageFields>
  <dataFields count="1">
    <dataField name="Calificación" fld="3" subtotal="average" baseField="0" baseItem="0" numFmtId="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CB756CB-2C3E-6B48-A28C-DA884E7C1BA9}" name="Tabla3" displayName="Tabla3" ref="A4:J204" totalsRowShown="0" headerRowDxfId="28" dataDxfId="27">
  <autoFilter ref="A4:J204" xr:uid="{7CB756CB-2C3E-6B48-A28C-DA884E7C1BA9}"/>
  <tableColumns count="10">
    <tableColumn id="1" xr3:uid="{0E513E3F-1986-A348-A718-BDEF4DBF159B}" name="Fecha" dataDxfId="26"/>
    <tableColumn id="2" xr3:uid="{2D5CB131-2605-DA46-BE69-F1066F388B62}" name="NIT" dataDxfId="25"/>
    <tableColumn id="3" xr3:uid="{D38FF401-9234-AA4B-8417-E63F509FE06B}" name="RAZON SOCIAL PROVEEDOR" dataDxfId="24">
      <calculatedColumnFormula>IFERROR(VLOOKUP(Tabla3[[#This Row],[NIT]],Proveedores!$B$2:$C$202,2,0),"")</calculatedColumnFormula>
    </tableColumn>
    <tableColumn id="4" xr3:uid="{E4FC5473-BF6E-0249-B725-4BCCBF91A561}" name="1. Cotizacion" dataDxfId="23">
      <calculatedColumnFormula>RANDBETWEEN(2,5)</calculatedColumnFormula>
    </tableColumn>
    <tableColumn id="5" xr3:uid="{4DB03F99-7F12-2B41-B7E5-8811B520BC2C}" name="2. Calidad" dataDxfId="22">
      <calculatedColumnFormula>RANDBETWEEN(2,5)</calculatedColumnFormula>
    </tableColumn>
    <tableColumn id="6" xr3:uid="{3DF0C2E7-55B2-B644-8586-D102786BD5CC}" name="3. Tiempo de Entrega" dataDxfId="21">
      <calculatedColumnFormula>RANDBETWEEN(2,5)</calculatedColumnFormula>
    </tableColumn>
    <tableColumn id="7" xr3:uid="{86C9093C-19CF-D144-AE16-4A8BE6E4A399}" name="4. Precio" dataDxfId="20">
      <calculatedColumnFormula>RANDBETWEEN(2,5)</calculatedColumnFormula>
    </tableColumn>
    <tableColumn id="8" xr3:uid="{B9CFA6C4-AB3C-B44A-ADAA-A057FDA483B0}" name="5. Cumplimiento SST" dataDxfId="19">
      <calculatedColumnFormula>RANDBETWEEN(2,5)</calculatedColumnFormula>
    </tableColumn>
    <tableColumn id="9" xr3:uid="{821FDDDF-D3AF-4B4C-819F-4534F8BC3278}" name="Observaciones" dataDxfId="18"/>
    <tableColumn id="10" xr3:uid="{B8080238-763C-0142-B16F-F3D4C54CFB76}" name="Resultado" dataDxfId="17" dataCellStyle="Porcentaje">
      <calculatedColumnFormula>IFERROR((VLOOKUP(D5,Criterios!$E$3:$F$8,2,0))+(VLOOKUP(E5,Criterios!$E$9:$F$13,2,0))+(VLOOKUP(F5,Criterios!$E$14:$F$18,2,0))+(VLOOKUP(G5,Criterios!$E$19:$F$23,2,0))+(VLOOKUP(H5,Criterios!$E$24:$F$28,2,0)),"")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DEE1322-69AE-7241-8965-E16FF017EE86}" name="Servicios" displayName="Servicios" ref="A5:P205" totalsRowShown="0" dataDxfId="16">
  <autoFilter ref="A5:P205" xr:uid="{8DEE1322-69AE-7241-8965-E16FF017EE86}"/>
  <tableColumns count="16">
    <tableColumn id="1" xr3:uid="{AACDA843-CAB4-9247-AA4D-108B604CB67C}" name="Fecha" dataDxfId="15"/>
    <tableColumn id="2" xr3:uid="{F8E92147-1FE6-8B4B-A93B-918E4B026952}" name="NIT" dataDxfId="14"/>
    <tableColumn id="3" xr3:uid="{F0F5BEF9-4992-C844-84C6-763B214F5558}" name="RAZON SOCIAL PROVEEDOR" dataDxfId="13">
      <calculatedColumnFormula>IFERROR(VLOOKUP(Servicios[[#This Row],[NIT]],Proveedores!$B$2:$C$202,2,0),"")</calculatedColumnFormula>
    </tableColumn>
    <tableColumn id="4" xr3:uid="{F50985F8-5178-E049-8EBA-70D3F382AB41}" name="a. Cumplimiento" dataDxfId="12">
      <calculatedColumnFormula>RANDBETWEEN(2,5)</calculatedColumnFormula>
    </tableColumn>
    <tableColumn id="5" xr3:uid="{CD233FF1-4811-254E-9099-899D067042CC}" name="b. SST" dataDxfId="11">
      <calculatedColumnFormula>RANDBETWEEN(2,5)</calculatedColumnFormula>
    </tableColumn>
    <tableColumn id="6" xr3:uid="{BA7F3BCB-637D-0F4E-ACAE-5DF8B1534586}" name="c. Normativa ambiental" dataDxfId="10">
      <calculatedColumnFormula>RANDBETWEEN(2,5)</calculatedColumnFormula>
    </tableColumn>
    <tableColumn id="7" xr3:uid="{A2B80AF0-9B5C-6645-9EB5-28EA40B8E1CA}" name="d. Infraestructura, equipos, herramientas" dataDxfId="9">
      <calculatedColumnFormula>RANDBETWEEN(2,5)</calculatedColumnFormula>
    </tableColumn>
    <tableColumn id="8" xr3:uid="{5045AFC3-E14F-EB40-81E9-3B63C11A66CA}" name="e. Iniciativa y cooperación" dataDxfId="8">
      <calculatedColumnFormula>RANDBETWEEN(2,5)</calculatedColumnFormula>
    </tableColumn>
    <tableColumn id="9" xr3:uid="{3915F97B-9A9E-B940-A84B-ABEBACDE819D}" name="f. Idoneidad del personal clave" dataDxfId="7">
      <calculatedColumnFormula>RANDBETWEEN(2,5)</calculatedColumnFormula>
    </tableColumn>
    <tableColumn id="10" xr3:uid="{6470FD07-A50A-834C-AE03-747AA807A437}" name="g. Suministros y materiales" dataDxfId="6">
      <calculatedColumnFormula>RANDBETWEEN(2,5)</calculatedColumnFormula>
    </tableColumn>
    <tableColumn id="11" xr3:uid="{94A8AE13-7526-0F4C-AFF5-DE05D4CC5B46}" name="a. Tiempo de ejecución" dataDxfId="5">
      <calculatedColumnFormula>RANDBETWEEN(2,5)</calculatedColumnFormula>
    </tableColumn>
    <tableColumn id="12" xr3:uid="{CA833CEA-BF0A-E845-B9B3-CA186C74013E}" name="b. Cumplimiento entregables" dataDxfId="4">
      <calculatedColumnFormula>RANDBETWEEN(2,5)</calculatedColumnFormula>
    </tableColumn>
    <tableColumn id="13" xr3:uid="{B2CBFC80-8737-E245-BFBB-0D1DBEF54CC7}" name="a. Cumplimiento laboral y administrativo" dataDxfId="3">
      <calculatedColumnFormula>RANDBETWEEN(2,5)</calculatedColumnFormula>
    </tableColumn>
    <tableColumn id="14" xr3:uid="{FC52C9DE-8B81-7845-9D11-7B31EAD9CEB7}" name="b. Conducta de los empleados del proveedor" dataDxfId="2">
      <calculatedColumnFormula>RANDBETWEEN(2,5)</calculatedColumnFormula>
    </tableColumn>
    <tableColumn id="15" xr3:uid="{B253ECEE-FA32-2B4B-B535-69553556142A}" name="Observaciones" dataDxfId="1"/>
    <tableColumn id="16" xr3:uid="{CE1EBE08-1170-6347-91B4-FACF757A1E66}" name="Resultado" dataDxfId="0" dataCellStyle="Porcentaje">
      <calculatedColumnFormula>IFERROR((VLOOKUP(D6,Criterios!$L$2:$M$7,2,0))+(VLOOKUP(E6,Criterios!$L$8:$M$12,2,0))+(VLOOKUP(F6,Criterios!$L$13:$M$17,2,0))+(VLOOKUP(G6,Criterios!$L$18:$M$22,2))+(VLOOKUP(H6,Criterios!$L$23:$M$27,2,0))+(VLOOKUP(I6,Criterios!$L$28:$M$32,2))+(VLOOKUP(J6,Criterios!$L$33:$M$37,2))+(VLOOKUP(K6,Criterios!$L$38:$M$42,2,0))+(VLOOKUP(L6,Criterios!$L$43:$M$47,2,0))+(VLOOKUP(M6,Criterios!$L$48:$M$52,2,0))+(VLOOKUP(N6,Criterios!$L$53:$M$57,2,0)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C3212-46C6-F047-96A4-DA70471368F5}">
  <dimension ref="A1:J204"/>
  <sheetViews>
    <sheetView workbookViewId="0">
      <selection activeCell="D5" sqref="D5"/>
    </sheetView>
  </sheetViews>
  <sheetFormatPr baseColWidth="10" defaultRowHeight="16" x14ac:dyDescent="0.2"/>
  <cols>
    <col min="1" max="1" width="11.1640625" style="1" bestFit="1" customWidth="1"/>
    <col min="2" max="2" width="13.33203125" style="22" customWidth="1"/>
    <col min="3" max="3" width="35.6640625" style="1" bestFit="1" customWidth="1"/>
    <col min="4" max="4" width="14.6640625" style="1" bestFit="1" customWidth="1"/>
    <col min="5" max="5" width="12.5" style="1" bestFit="1" customWidth="1"/>
    <col min="6" max="6" width="22.1640625" style="1" bestFit="1" customWidth="1"/>
    <col min="7" max="7" width="10.83203125" style="1" bestFit="1" customWidth="1"/>
    <col min="8" max="8" width="22.33203125" style="1" bestFit="1" customWidth="1"/>
    <col min="9" max="9" width="16" style="1" bestFit="1" customWidth="1"/>
    <col min="10" max="10" width="12.33203125" style="1" bestFit="1" customWidth="1"/>
    <col min="11" max="16384" width="10.83203125" style="1"/>
  </cols>
  <sheetData>
    <row r="1" spans="1:10" x14ac:dyDescent="0.2">
      <c r="A1" s="46" t="s">
        <v>8</v>
      </c>
      <c r="B1" s="46"/>
      <c r="C1" s="47" t="s">
        <v>273</v>
      </c>
      <c r="D1" s="47"/>
      <c r="E1" s="47"/>
      <c r="F1" s="47"/>
      <c r="G1" s="47"/>
      <c r="H1" s="47"/>
      <c r="I1" s="3" t="s">
        <v>9</v>
      </c>
      <c r="J1" s="5" t="s">
        <v>111</v>
      </c>
    </row>
    <row r="2" spans="1:10" x14ac:dyDescent="0.2">
      <c r="A2" s="46"/>
      <c r="B2" s="46"/>
      <c r="C2" s="47"/>
      <c r="D2" s="47"/>
      <c r="E2" s="47"/>
      <c r="F2" s="47"/>
      <c r="G2" s="47"/>
      <c r="H2" s="47"/>
      <c r="I2" s="3" t="s">
        <v>10</v>
      </c>
      <c r="J2" s="5" t="s">
        <v>112</v>
      </c>
    </row>
    <row r="3" spans="1:10" x14ac:dyDescent="0.2">
      <c r="A3" s="46"/>
      <c r="B3" s="46"/>
      <c r="C3" s="47"/>
      <c r="D3" s="47"/>
      <c r="E3" s="47"/>
      <c r="F3" s="47"/>
      <c r="G3" s="47"/>
      <c r="H3" s="47"/>
      <c r="I3" s="3" t="s">
        <v>7</v>
      </c>
      <c r="J3" s="5" t="s">
        <v>113</v>
      </c>
    </row>
    <row r="4" spans="1:10" ht="17" x14ac:dyDescent="0.2">
      <c r="A4" s="27" t="s">
        <v>7</v>
      </c>
      <c r="B4" s="27" t="s">
        <v>0</v>
      </c>
      <c r="C4" s="27" t="s">
        <v>1</v>
      </c>
      <c r="D4" s="28" t="s">
        <v>2</v>
      </c>
      <c r="E4" s="28" t="s">
        <v>3</v>
      </c>
      <c r="F4" s="28" t="s">
        <v>124</v>
      </c>
      <c r="G4" s="28" t="s">
        <v>4</v>
      </c>
      <c r="H4" s="28" t="s">
        <v>125</v>
      </c>
      <c r="I4" s="28" t="s">
        <v>5</v>
      </c>
      <c r="J4" s="28" t="s">
        <v>6</v>
      </c>
    </row>
    <row r="5" spans="1:10" x14ac:dyDescent="0.2">
      <c r="A5" s="2"/>
      <c r="B5" s="22">
        <v>123456789</v>
      </c>
      <c r="C5" s="1" t="str">
        <f>IFERROR(VLOOKUP(Tabla3[[#This Row],[NIT]],Proveedores!$B$2:$C$202,2,0),"")</f>
        <v>Proveedor 1</v>
      </c>
      <c r="D5" s="4">
        <f t="shared" ref="D5:H36" ca="1" si="0">RANDBETWEEN(2,5)</f>
        <v>5</v>
      </c>
      <c r="E5" s="4">
        <f t="shared" ca="1" si="0"/>
        <v>4</v>
      </c>
      <c r="F5" s="4">
        <f t="shared" ca="1" si="0"/>
        <v>3</v>
      </c>
      <c r="G5" s="4">
        <f t="shared" ca="1" si="0"/>
        <v>3</v>
      </c>
      <c r="H5" s="4">
        <f t="shared" ca="1" si="0"/>
        <v>5</v>
      </c>
      <c r="J5" s="12">
        <f ca="1">IFERROR((VLOOKUP(D5,Criterios!$E$3:$F$8,2,0))+(VLOOKUP(E5,Criterios!$E$9:$F$13,2,0))+(VLOOKUP(F5,Criterios!$E$14:$F$18,2,0))+(VLOOKUP(G5,Criterios!$E$19:$F$23,2,0))+(VLOOKUP(H5,Criterios!$E$24:$F$28,2,0)),"")</f>
        <v>0.79</v>
      </c>
    </row>
    <row r="6" spans="1:10" x14ac:dyDescent="0.2">
      <c r="A6" s="2"/>
      <c r="B6" s="22">
        <v>123456790</v>
      </c>
      <c r="C6" s="1" t="str">
        <f>IFERROR(VLOOKUP(Tabla3[[#This Row],[NIT]],Proveedores!$B$2:$C$202,2,0),"")</f>
        <v>Proveedor 2</v>
      </c>
      <c r="D6" s="4">
        <f t="shared" ca="1" si="0"/>
        <v>5</v>
      </c>
      <c r="E6" s="4">
        <f t="shared" ca="1" si="0"/>
        <v>3</v>
      </c>
      <c r="F6" s="4">
        <f t="shared" ca="1" si="0"/>
        <v>4</v>
      </c>
      <c r="G6" s="4">
        <f t="shared" ca="1" si="0"/>
        <v>4</v>
      </c>
      <c r="H6" s="4">
        <f t="shared" ca="1" si="0"/>
        <v>3</v>
      </c>
      <c r="J6" s="12">
        <f ca="1">IFERROR((VLOOKUP(D6,Criterios!$E$3:$F$8,2,0))+(VLOOKUP(E6,Criterios!$E$9:$F$13,2,0))+(VLOOKUP(F6,Criterios!$E$14:$F$18,2,0))+(VLOOKUP(G6,Criterios!$E$19:$F$23,2,0))+(VLOOKUP(H6,Criterios!$E$24:$F$28,2,0)),"")</f>
        <v>0.78</v>
      </c>
    </row>
    <row r="7" spans="1:10" x14ac:dyDescent="0.2">
      <c r="A7" s="2"/>
      <c r="B7" s="22">
        <v>123456791</v>
      </c>
      <c r="C7" s="1" t="str">
        <f>IFERROR(VLOOKUP(Tabla3[[#This Row],[NIT]],Proveedores!$B$2:$C$202,2,0),"")</f>
        <v>Proveedor 3</v>
      </c>
      <c r="D7" s="4">
        <f t="shared" ca="1" si="0"/>
        <v>4</v>
      </c>
      <c r="E7" s="4">
        <f t="shared" ca="1" si="0"/>
        <v>2</v>
      </c>
      <c r="F7" s="4">
        <f t="shared" ca="1" si="0"/>
        <v>5</v>
      </c>
      <c r="G7" s="4">
        <f t="shared" ca="1" si="0"/>
        <v>3</v>
      </c>
      <c r="H7" s="4">
        <f t="shared" ca="1" si="0"/>
        <v>5</v>
      </c>
      <c r="J7" s="12">
        <f ca="1">IFERROR((VLOOKUP(D7,Criterios!$E$3:$F$8,2,0))+(VLOOKUP(E7,Criterios!$E$9:$F$13,2,0))+(VLOOKUP(F7,Criterios!$E$14:$F$18,2,0))+(VLOOKUP(G7,Criterios!$E$19:$F$23,2,0))+(VLOOKUP(H7,Criterios!$E$24:$F$28,2,0)),"")</f>
        <v>0.72</v>
      </c>
    </row>
    <row r="8" spans="1:10" x14ac:dyDescent="0.2">
      <c r="A8" s="2"/>
      <c r="B8" s="22">
        <v>123456792</v>
      </c>
      <c r="C8" s="1" t="str">
        <f>IFERROR(VLOOKUP(Tabla3[[#This Row],[NIT]],Proveedores!$B$2:$C$202,2,0),"")</f>
        <v>Proveedor 4</v>
      </c>
      <c r="D8" s="4">
        <f t="shared" ca="1" si="0"/>
        <v>4</v>
      </c>
      <c r="E8" s="4">
        <f t="shared" ca="1" si="0"/>
        <v>4</v>
      </c>
      <c r="F8" s="4">
        <f t="shared" ca="1" si="0"/>
        <v>3</v>
      </c>
      <c r="G8" s="4">
        <f t="shared" ca="1" si="0"/>
        <v>5</v>
      </c>
      <c r="H8" s="4">
        <f t="shared" ca="1" si="0"/>
        <v>4</v>
      </c>
      <c r="J8" s="12">
        <f ca="1">IFERROR((VLOOKUP(D8,Criterios!$E$3:$F$8,2,0))+(VLOOKUP(E8,Criterios!$E$9:$F$13,2,0))+(VLOOKUP(F8,Criterios!$E$14:$F$18,2,0))+(VLOOKUP(G8,Criterios!$E$19:$F$23,2,0))+(VLOOKUP(H8,Criterios!$E$24:$F$28,2,0)),"")</f>
        <v>0.79999999999999993</v>
      </c>
    </row>
    <row r="9" spans="1:10" x14ac:dyDescent="0.2">
      <c r="A9" s="2"/>
      <c r="B9" s="22">
        <v>123456793</v>
      </c>
      <c r="C9" s="1" t="str">
        <f>IFERROR(VLOOKUP(Tabla3[[#This Row],[NIT]],Proveedores!$B$2:$C$202,2,0),"")</f>
        <v>Proveedor 5</v>
      </c>
      <c r="D9" s="4">
        <f t="shared" ca="1" si="0"/>
        <v>4</v>
      </c>
      <c r="E9" s="4">
        <f t="shared" ca="1" si="0"/>
        <v>2</v>
      </c>
      <c r="F9" s="4">
        <f t="shared" ca="1" si="0"/>
        <v>5</v>
      </c>
      <c r="G9" s="4">
        <f t="shared" ca="1" si="0"/>
        <v>2</v>
      </c>
      <c r="H9" s="4">
        <f t="shared" ca="1" si="0"/>
        <v>4</v>
      </c>
      <c r="J9" s="12">
        <f ca="1">IFERROR((VLOOKUP(D9,Criterios!$E$3:$F$8,2,0))+(VLOOKUP(E9,Criterios!$E$9:$F$13,2,0))+(VLOOKUP(F9,Criterios!$E$14:$F$18,2,0))+(VLOOKUP(G9,Criterios!$E$19:$F$23,2,0))+(VLOOKUP(H9,Criterios!$E$24:$F$28,2,0)),"")</f>
        <v>0.65999999999999992</v>
      </c>
    </row>
    <row r="10" spans="1:10" x14ac:dyDescent="0.2">
      <c r="A10" s="2"/>
      <c r="B10" s="22">
        <v>123456794</v>
      </c>
      <c r="C10" s="1" t="str">
        <f>IFERROR(VLOOKUP(Tabla3[[#This Row],[NIT]],Proveedores!$B$2:$C$202,2,0),"")</f>
        <v>Proveedor 6</v>
      </c>
      <c r="D10" s="4">
        <f t="shared" ca="1" si="0"/>
        <v>5</v>
      </c>
      <c r="E10" s="4">
        <f t="shared" ca="1" si="0"/>
        <v>4</v>
      </c>
      <c r="F10" s="4">
        <f t="shared" ca="1" si="0"/>
        <v>3</v>
      </c>
      <c r="G10" s="4">
        <f t="shared" ca="1" si="0"/>
        <v>5</v>
      </c>
      <c r="H10" s="4">
        <f t="shared" ca="1" si="0"/>
        <v>5</v>
      </c>
      <c r="J10" s="12">
        <f ca="1">IFERROR((VLOOKUP(D10,Criterios!$E$3:$F$8,2,0))+(VLOOKUP(E10,Criterios!$E$9:$F$13,2,0))+(VLOOKUP(F10,Criterios!$E$14:$F$18,2,0))+(VLOOKUP(G10,Criterios!$E$19:$F$23,2,0))+(VLOOKUP(H10,Criterios!$E$24:$F$28,2,0)),"")</f>
        <v>0.87</v>
      </c>
    </row>
    <row r="11" spans="1:10" x14ac:dyDescent="0.2">
      <c r="A11" s="2"/>
      <c r="B11" s="22">
        <v>123456795</v>
      </c>
      <c r="C11" s="1" t="str">
        <f>IFERROR(VLOOKUP(Tabla3[[#This Row],[NIT]],Proveedores!$B$2:$C$202,2,0),"")</f>
        <v>Proveedor 7</v>
      </c>
      <c r="D11" s="4">
        <f t="shared" ca="1" si="0"/>
        <v>3</v>
      </c>
      <c r="E11" s="4">
        <f t="shared" ca="1" si="0"/>
        <v>5</v>
      </c>
      <c r="F11" s="4">
        <f t="shared" ca="1" si="0"/>
        <v>3</v>
      </c>
      <c r="G11" s="4">
        <f t="shared" ca="1" si="0"/>
        <v>5</v>
      </c>
      <c r="H11" s="4">
        <f t="shared" ca="1" si="0"/>
        <v>2</v>
      </c>
      <c r="J11" s="12">
        <f ca="1">IFERROR((VLOOKUP(D11,Criterios!$E$3:$F$8,2,0))+(VLOOKUP(E11,Criterios!$E$9:$F$13,2,0))+(VLOOKUP(F11,Criterios!$E$14:$F$18,2,0))+(VLOOKUP(G11,Criterios!$E$19:$F$23,2,0))+(VLOOKUP(H11,Criterios!$E$24:$F$28,2,0)),"")</f>
        <v>0.76</v>
      </c>
    </row>
    <row r="12" spans="1:10" x14ac:dyDescent="0.2">
      <c r="A12" s="2"/>
      <c r="B12" s="22">
        <v>123456796</v>
      </c>
      <c r="C12" s="1" t="str">
        <f>IFERROR(VLOOKUP(Tabla3[[#This Row],[NIT]],Proveedores!$B$2:$C$202,2,0),"")</f>
        <v>Proveedor 8</v>
      </c>
      <c r="D12" s="4">
        <f t="shared" ca="1" si="0"/>
        <v>2</v>
      </c>
      <c r="E12" s="4">
        <f t="shared" ca="1" si="0"/>
        <v>2</v>
      </c>
      <c r="F12" s="4">
        <f t="shared" ca="1" si="0"/>
        <v>3</v>
      </c>
      <c r="G12" s="4">
        <f t="shared" ca="1" si="0"/>
        <v>2</v>
      </c>
      <c r="H12" s="4">
        <f t="shared" ca="1" si="0"/>
        <v>2</v>
      </c>
      <c r="J12" s="12">
        <f ca="1">IFERROR((VLOOKUP(D12,Criterios!$E$3:$F$8,2,0))+(VLOOKUP(E12,Criterios!$E$9:$F$13,2,0))+(VLOOKUP(F12,Criterios!$E$14:$F$18,2,0))+(VLOOKUP(G12,Criterios!$E$19:$F$23,2,0))+(VLOOKUP(H12,Criterios!$E$24:$F$28,2,0)),"")</f>
        <v>0.44</v>
      </c>
    </row>
    <row r="13" spans="1:10" x14ac:dyDescent="0.2">
      <c r="A13" s="2"/>
      <c r="B13" s="22">
        <v>123456797</v>
      </c>
      <c r="C13" s="1" t="str">
        <f>IFERROR(VLOOKUP(Tabla3[[#This Row],[NIT]],Proveedores!$B$2:$C$202,2,0),"")</f>
        <v>Proveedor 9</v>
      </c>
      <c r="D13" s="4">
        <f t="shared" ca="1" si="0"/>
        <v>3</v>
      </c>
      <c r="E13" s="4">
        <f t="shared" ca="1" si="0"/>
        <v>3</v>
      </c>
      <c r="F13" s="4">
        <f t="shared" ca="1" si="0"/>
        <v>2</v>
      </c>
      <c r="G13" s="4">
        <f t="shared" ca="1" si="0"/>
        <v>5</v>
      </c>
      <c r="H13" s="4">
        <f t="shared" ca="1" si="0"/>
        <v>4</v>
      </c>
      <c r="J13" s="12">
        <f ca="1">IFERROR((VLOOKUP(D13,Criterios!$E$3:$F$8,2,0))+(VLOOKUP(E13,Criterios!$E$9:$F$13,2,0))+(VLOOKUP(F13,Criterios!$E$14:$F$18,2,0))+(VLOOKUP(G13,Criterios!$E$19:$F$23,2,0))+(VLOOKUP(H13,Criterios!$E$24:$F$28,2,0)),"")</f>
        <v>0.66</v>
      </c>
    </row>
    <row r="14" spans="1:10" x14ac:dyDescent="0.2">
      <c r="A14" s="2"/>
      <c r="B14" s="22">
        <v>123456798</v>
      </c>
      <c r="C14" s="1" t="str">
        <f>IFERROR(VLOOKUP(Tabla3[[#This Row],[NIT]],Proveedores!$B$2:$C$202,2,0),"")</f>
        <v>Proveedor 10</v>
      </c>
      <c r="D14" s="4">
        <f t="shared" ca="1" si="0"/>
        <v>4</v>
      </c>
      <c r="E14" s="4">
        <f t="shared" ca="1" si="0"/>
        <v>5</v>
      </c>
      <c r="F14" s="4">
        <f t="shared" ca="1" si="0"/>
        <v>2</v>
      </c>
      <c r="G14" s="4">
        <f t="shared" ca="1" si="0"/>
        <v>3</v>
      </c>
      <c r="H14" s="4">
        <f t="shared" ca="1" si="0"/>
        <v>3</v>
      </c>
      <c r="J14" s="12">
        <f ca="1">IFERROR((VLOOKUP(D14,Criterios!$E$3:$F$8,2,0))+(VLOOKUP(E14,Criterios!$E$9:$F$13,2,0))+(VLOOKUP(F14,Criterios!$E$14:$F$18,2,0))+(VLOOKUP(G14,Criterios!$E$19:$F$23,2,0))+(VLOOKUP(H14,Criterios!$E$24:$F$28,2,0)),"")</f>
        <v>0.71</v>
      </c>
    </row>
    <row r="15" spans="1:10" x14ac:dyDescent="0.2">
      <c r="A15" s="2"/>
      <c r="B15" s="22">
        <v>123456799</v>
      </c>
      <c r="C15" s="1" t="str">
        <f>IFERROR(VLOOKUP(Tabla3[[#This Row],[NIT]],Proveedores!$B$2:$C$202,2,0),"")</f>
        <v>Proveedor 11</v>
      </c>
      <c r="D15" s="4">
        <f t="shared" ca="1" si="0"/>
        <v>2</v>
      </c>
      <c r="E15" s="4">
        <f t="shared" ca="1" si="0"/>
        <v>4</v>
      </c>
      <c r="F15" s="4">
        <f t="shared" ca="1" si="0"/>
        <v>4</v>
      </c>
      <c r="G15" s="4">
        <f t="shared" ca="1" si="0"/>
        <v>3</v>
      </c>
      <c r="H15" s="4">
        <f t="shared" ca="1" si="0"/>
        <v>3</v>
      </c>
      <c r="J15" s="12">
        <f ca="1">IFERROR((VLOOKUP(D15,Criterios!$E$3:$F$8,2,0))+(VLOOKUP(E15,Criterios!$E$9:$F$13,2,0))+(VLOOKUP(F15,Criterios!$E$14:$F$18,2,0))+(VLOOKUP(G15,Criterios!$E$19:$F$23,2,0))+(VLOOKUP(H15,Criterios!$E$24:$F$28,2,0)),"")</f>
        <v>0.64000000000000012</v>
      </c>
    </row>
    <row r="16" spans="1:10" x14ac:dyDescent="0.2">
      <c r="A16" s="2"/>
      <c r="B16" s="22">
        <v>123456800</v>
      </c>
      <c r="C16" s="1" t="str">
        <f>IFERROR(VLOOKUP(Tabla3[[#This Row],[NIT]],Proveedores!$B$2:$C$202,2,0),"")</f>
        <v>Proveedor 12</v>
      </c>
      <c r="D16" s="4">
        <f t="shared" ca="1" si="0"/>
        <v>2</v>
      </c>
      <c r="E16" s="4">
        <f t="shared" ca="1" si="0"/>
        <v>5</v>
      </c>
      <c r="F16" s="4">
        <f t="shared" ca="1" si="0"/>
        <v>4</v>
      </c>
      <c r="G16" s="4">
        <f t="shared" ca="1" si="0"/>
        <v>4</v>
      </c>
      <c r="H16" s="4">
        <f t="shared" ca="1" si="0"/>
        <v>4</v>
      </c>
      <c r="J16" s="12">
        <f ca="1">IFERROR((VLOOKUP(D16,Criterios!$E$3:$F$8,2,0))+(VLOOKUP(E16,Criterios!$E$9:$F$13,2,0))+(VLOOKUP(F16,Criterios!$E$14:$F$18,2,0))+(VLOOKUP(G16,Criterios!$E$19:$F$23,2,0))+(VLOOKUP(H16,Criterios!$E$24:$F$28,2,0)),"")</f>
        <v>0.75</v>
      </c>
    </row>
    <row r="17" spans="1:10" x14ac:dyDescent="0.2">
      <c r="A17" s="2"/>
      <c r="B17" s="22">
        <v>123456801</v>
      </c>
      <c r="C17" s="1" t="str">
        <f>IFERROR(VLOOKUP(Tabla3[[#This Row],[NIT]],Proveedores!$B$2:$C$202,2,0),"")</f>
        <v>Proveedor 13</v>
      </c>
      <c r="D17" s="4">
        <f t="shared" ca="1" si="0"/>
        <v>5</v>
      </c>
      <c r="E17" s="4">
        <f t="shared" ca="1" si="0"/>
        <v>2</v>
      </c>
      <c r="F17" s="4">
        <f t="shared" ca="1" si="0"/>
        <v>3</v>
      </c>
      <c r="G17" s="4">
        <f t="shared" ca="1" si="0"/>
        <v>5</v>
      </c>
      <c r="H17" s="4">
        <f t="shared" ca="1" si="0"/>
        <v>2</v>
      </c>
      <c r="J17" s="12">
        <f ca="1">IFERROR((VLOOKUP(D17,Criterios!$E$3:$F$8,2,0))+(VLOOKUP(E17,Criterios!$E$9:$F$13,2,0))+(VLOOKUP(F17,Criterios!$E$14:$F$18,2,0))+(VLOOKUP(G17,Criterios!$E$19:$F$23,2,0))+(VLOOKUP(H17,Criterios!$E$24:$F$28,2,0)),"")</f>
        <v>0.71</v>
      </c>
    </row>
    <row r="18" spans="1:10" x14ac:dyDescent="0.2">
      <c r="A18" s="2"/>
      <c r="B18" s="22">
        <v>123456802</v>
      </c>
      <c r="C18" s="1" t="str">
        <f>IFERROR(VLOOKUP(Tabla3[[#This Row],[NIT]],Proveedores!$B$2:$C$202,2,0),"")</f>
        <v>Proveedor 14</v>
      </c>
      <c r="D18" s="4">
        <f t="shared" ca="1" si="0"/>
        <v>5</v>
      </c>
      <c r="E18" s="4">
        <f t="shared" ca="1" si="0"/>
        <v>3</v>
      </c>
      <c r="F18" s="4">
        <f t="shared" ca="1" si="0"/>
        <v>4</v>
      </c>
      <c r="G18" s="4">
        <f t="shared" ca="1" si="0"/>
        <v>2</v>
      </c>
      <c r="H18" s="4">
        <f t="shared" ca="1" si="0"/>
        <v>2</v>
      </c>
      <c r="J18" s="12">
        <f ca="1">IFERROR((VLOOKUP(D18,Criterios!$E$3:$F$8,2,0))+(VLOOKUP(E18,Criterios!$E$9:$F$13,2,0))+(VLOOKUP(F18,Criterios!$E$14:$F$18,2,0))+(VLOOKUP(G18,Criterios!$E$19:$F$23,2,0))+(VLOOKUP(H18,Criterios!$E$24:$F$28,2,0)),"")</f>
        <v>0.68</v>
      </c>
    </row>
    <row r="19" spans="1:10" x14ac:dyDescent="0.2">
      <c r="A19" s="2"/>
      <c r="B19" s="22">
        <v>123456803</v>
      </c>
      <c r="C19" s="1" t="str">
        <f>IFERROR(VLOOKUP(Tabla3[[#This Row],[NIT]],Proveedores!$B$2:$C$202,2,0),"")</f>
        <v>Proveedor 15</v>
      </c>
      <c r="D19" s="4">
        <f t="shared" ca="1" si="0"/>
        <v>3</v>
      </c>
      <c r="E19" s="4">
        <f t="shared" ca="1" si="0"/>
        <v>3</v>
      </c>
      <c r="F19" s="4">
        <f t="shared" ca="1" si="0"/>
        <v>2</v>
      </c>
      <c r="G19" s="4">
        <f t="shared" ca="1" si="0"/>
        <v>2</v>
      </c>
      <c r="H19" s="4">
        <f t="shared" ca="1" si="0"/>
        <v>3</v>
      </c>
      <c r="J19" s="12">
        <f ca="1">IFERROR((VLOOKUP(D19,Criterios!$E$3:$F$8,2,0))+(VLOOKUP(E19,Criterios!$E$9:$F$13,2,0))+(VLOOKUP(F19,Criterios!$E$14:$F$18,2,0))+(VLOOKUP(G19,Criterios!$E$19:$F$23,2,0))+(VLOOKUP(H19,Criterios!$E$24:$F$28,2,0)),"")</f>
        <v>0.52</v>
      </c>
    </row>
    <row r="20" spans="1:10" x14ac:dyDescent="0.2">
      <c r="A20" s="2"/>
      <c r="B20" s="22">
        <v>123456804</v>
      </c>
      <c r="C20" s="1" t="str">
        <f>IFERROR(VLOOKUP(Tabla3[[#This Row],[NIT]],Proveedores!$B$2:$C$202,2,0),"")</f>
        <v>Proveedor 16</v>
      </c>
      <c r="D20" s="4">
        <f t="shared" ca="1" si="0"/>
        <v>5</v>
      </c>
      <c r="E20" s="4">
        <f t="shared" ca="1" si="0"/>
        <v>3</v>
      </c>
      <c r="F20" s="4">
        <f t="shared" ca="1" si="0"/>
        <v>3</v>
      </c>
      <c r="G20" s="4">
        <f t="shared" ca="1" si="0"/>
        <v>4</v>
      </c>
      <c r="H20" s="4">
        <f t="shared" ca="1" si="0"/>
        <v>2</v>
      </c>
      <c r="J20" s="12">
        <f ca="1">IFERROR((VLOOKUP(D20,Criterios!$E$3:$F$8,2,0))+(VLOOKUP(E20,Criterios!$E$9:$F$13,2,0))+(VLOOKUP(F20,Criterios!$E$14:$F$18,2,0))+(VLOOKUP(G20,Criterios!$E$19:$F$23,2,0))+(VLOOKUP(H20,Criterios!$E$24:$F$28,2,0)),"")</f>
        <v>0.72000000000000008</v>
      </c>
    </row>
    <row r="21" spans="1:10" x14ac:dyDescent="0.2">
      <c r="A21" s="2"/>
      <c r="B21" s="22">
        <v>123456805</v>
      </c>
      <c r="C21" s="1" t="str">
        <f>IFERROR(VLOOKUP(Tabla3[[#This Row],[NIT]],Proveedores!$B$2:$C$202,2,0),"")</f>
        <v>Proveedor 17</v>
      </c>
      <c r="D21" s="4">
        <f t="shared" ca="1" si="0"/>
        <v>3</v>
      </c>
      <c r="E21" s="4">
        <f t="shared" ca="1" si="0"/>
        <v>2</v>
      </c>
      <c r="F21" s="4">
        <f t="shared" ca="1" si="0"/>
        <v>2</v>
      </c>
      <c r="G21" s="4">
        <f t="shared" ca="1" si="0"/>
        <v>5</v>
      </c>
      <c r="H21" s="4">
        <f t="shared" ca="1" si="0"/>
        <v>4</v>
      </c>
      <c r="J21" s="12">
        <f ca="1">IFERROR((VLOOKUP(D21,Criterios!$E$3:$F$8,2,0))+(VLOOKUP(E21,Criterios!$E$9:$F$13,2,0))+(VLOOKUP(F21,Criterios!$E$14:$F$18,2,0))+(VLOOKUP(G21,Criterios!$E$19:$F$23,2,0))+(VLOOKUP(H21,Criterios!$E$24:$F$28,2,0)),"")</f>
        <v>0.61</v>
      </c>
    </row>
    <row r="22" spans="1:10" x14ac:dyDescent="0.2">
      <c r="A22" s="2"/>
      <c r="B22" s="22">
        <v>123456806</v>
      </c>
      <c r="C22" s="1" t="str">
        <f>IFERROR(VLOOKUP(Tabla3[[#This Row],[NIT]],Proveedores!$B$2:$C$202,2,0),"")</f>
        <v>Proveedor 18</v>
      </c>
      <c r="D22" s="4">
        <f t="shared" ca="1" si="0"/>
        <v>4</v>
      </c>
      <c r="E22" s="4">
        <f t="shared" ca="1" si="0"/>
        <v>5</v>
      </c>
      <c r="F22" s="4">
        <f t="shared" ca="1" si="0"/>
        <v>3</v>
      </c>
      <c r="G22" s="4">
        <f t="shared" ca="1" si="0"/>
        <v>5</v>
      </c>
      <c r="H22" s="4">
        <f t="shared" ca="1" si="0"/>
        <v>5</v>
      </c>
      <c r="J22" s="12">
        <f ca="1">IFERROR((VLOOKUP(D22,Criterios!$E$3:$F$8,2,0))+(VLOOKUP(E22,Criterios!$E$9:$F$13,2,0))+(VLOOKUP(F22,Criterios!$E$14:$F$18,2,0))+(VLOOKUP(G22,Criterios!$E$19:$F$23,2,0))+(VLOOKUP(H22,Criterios!$E$24:$F$28,2,0)),"")</f>
        <v>0.87</v>
      </c>
    </row>
    <row r="23" spans="1:10" x14ac:dyDescent="0.2">
      <c r="A23" s="2"/>
      <c r="B23" s="22">
        <v>123456807</v>
      </c>
      <c r="C23" s="1" t="str">
        <f>IFERROR(VLOOKUP(Tabla3[[#This Row],[NIT]],Proveedores!$B$2:$C$202,2,0),"")</f>
        <v>Proveedor 19</v>
      </c>
      <c r="D23" s="4">
        <f t="shared" ca="1" si="0"/>
        <v>5</v>
      </c>
      <c r="E23" s="4">
        <f t="shared" ca="1" si="0"/>
        <v>4</v>
      </c>
      <c r="F23" s="4">
        <f t="shared" ca="1" si="0"/>
        <v>2</v>
      </c>
      <c r="G23" s="4">
        <f t="shared" ca="1" si="0"/>
        <v>5</v>
      </c>
      <c r="H23" s="4">
        <f t="shared" ca="1" si="0"/>
        <v>2</v>
      </c>
      <c r="J23" s="12">
        <f ca="1">IFERROR((VLOOKUP(D23,Criterios!$E$3:$F$8,2,0))+(VLOOKUP(E23,Criterios!$E$9:$F$13,2,0))+(VLOOKUP(F23,Criterios!$E$14:$F$18,2,0))+(VLOOKUP(G23,Criterios!$E$19:$F$23,2,0))+(VLOOKUP(H23,Criterios!$E$24:$F$28,2,0)),"")</f>
        <v>0.77</v>
      </c>
    </row>
    <row r="24" spans="1:10" x14ac:dyDescent="0.2">
      <c r="A24" s="2"/>
      <c r="B24" s="22">
        <v>123456808</v>
      </c>
      <c r="C24" s="1" t="str">
        <f>IFERROR(VLOOKUP(Tabla3[[#This Row],[NIT]],Proveedores!$B$2:$C$202,2,0),"")</f>
        <v>Proveedor 20</v>
      </c>
      <c r="D24" s="4">
        <f t="shared" ca="1" si="0"/>
        <v>4</v>
      </c>
      <c r="E24" s="4">
        <f t="shared" ca="1" si="0"/>
        <v>5</v>
      </c>
      <c r="F24" s="4">
        <f t="shared" ca="1" si="0"/>
        <v>5</v>
      </c>
      <c r="G24" s="4">
        <f t="shared" ca="1" si="0"/>
        <v>4</v>
      </c>
      <c r="H24" s="4">
        <f t="shared" ca="1" si="0"/>
        <v>4</v>
      </c>
      <c r="J24" s="12">
        <f ca="1">IFERROR((VLOOKUP(D24,Criterios!$E$3:$F$8,2,0))+(VLOOKUP(E24,Criterios!$E$9:$F$13,2,0))+(VLOOKUP(F24,Criterios!$E$14:$F$18,2,0))+(VLOOKUP(G24,Criterios!$E$19:$F$23,2,0))+(VLOOKUP(H24,Criterios!$E$24:$F$28,2,0)),"")</f>
        <v>0.89</v>
      </c>
    </row>
    <row r="25" spans="1:10" x14ac:dyDescent="0.2">
      <c r="A25" s="2"/>
      <c r="B25" s="22">
        <v>123456809</v>
      </c>
      <c r="C25" s="1" t="str">
        <f>IFERROR(VLOOKUP(Tabla3[[#This Row],[NIT]],Proveedores!$B$2:$C$202,2,0),"")</f>
        <v>Proveedor 21</v>
      </c>
      <c r="D25" s="4">
        <f t="shared" ca="1" si="0"/>
        <v>2</v>
      </c>
      <c r="E25" s="4">
        <f t="shared" ca="1" si="0"/>
        <v>3</v>
      </c>
      <c r="F25" s="4">
        <f t="shared" ca="1" si="0"/>
        <v>2</v>
      </c>
      <c r="G25" s="4">
        <f t="shared" ca="1" si="0"/>
        <v>2</v>
      </c>
      <c r="H25" s="4">
        <f t="shared" ca="1" si="0"/>
        <v>2</v>
      </c>
      <c r="J25" s="12">
        <f ca="1">IFERROR((VLOOKUP(D25,Criterios!$E$3:$F$8,2,0))+(VLOOKUP(E25,Criterios!$E$9:$F$13,2,0))+(VLOOKUP(F25,Criterios!$E$14:$F$18,2,0))+(VLOOKUP(G25,Criterios!$E$19:$F$23,2,0))+(VLOOKUP(H25,Criterios!$E$24:$F$28,2,0)),"")</f>
        <v>0.45</v>
      </c>
    </row>
    <row r="26" spans="1:10" x14ac:dyDescent="0.2">
      <c r="A26" s="2"/>
      <c r="B26" s="22">
        <v>123456810</v>
      </c>
      <c r="C26" s="1" t="str">
        <f>IFERROR(VLOOKUP(Tabla3[[#This Row],[NIT]],Proveedores!$B$2:$C$202,2,0),"")</f>
        <v>Proveedor 22</v>
      </c>
      <c r="D26" s="4">
        <f t="shared" ca="1" si="0"/>
        <v>3</v>
      </c>
      <c r="E26" s="4">
        <f t="shared" ca="1" si="0"/>
        <v>2</v>
      </c>
      <c r="F26" s="4">
        <f t="shared" ca="1" si="0"/>
        <v>4</v>
      </c>
      <c r="G26" s="4">
        <f t="shared" ca="1" si="0"/>
        <v>3</v>
      </c>
      <c r="H26" s="4">
        <f t="shared" ca="1" si="0"/>
        <v>3</v>
      </c>
      <c r="J26" s="12">
        <f ca="1">IFERROR((VLOOKUP(D26,Criterios!$E$3:$F$8,2,0))+(VLOOKUP(E26,Criterios!$E$9:$F$13,2,0))+(VLOOKUP(F26,Criterios!$E$14:$F$18,2,0))+(VLOOKUP(G26,Criterios!$E$19:$F$23,2,0))+(VLOOKUP(H26,Criterios!$E$24:$F$28,2,0)),"")</f>
        <v>0.59000000000000008</v>
      </c>
    </row>
    <row r="27" spans="1:10" x14ac:dyDescent="0.2">
      <c r="A27" s="2"/>
      <c r="B27" s="22">
        <v>123456811</v>
      </c>
      <c r="C27" s="1" t="str">
        <f>IFERROR(VLOOKUP(Tabla3[[#This Row],[NIT]],Proveedores!$B$2:$C$202,2,0),"")</f>
        <v>Proveedor 23</v>
      </c>
      <c r="D27" s="4">
        <f t="shared" ca="1" si="0"/>
        <v>5</v>
      </c>
      <c r="E27" s="4">
        <f t="shared" ca="1" si="0"/>
        <v>4</v>
      </c>
      <c r="F27" s="4">
        <f t="shared" ca="1" si="0"/>
        <v>5</v>
      </c>
      <c r="G27" s="4">
        <f t="shared" ca="1" si="0"/>
        <v>5</v>
      </c>
      <c r="H27" s="4">
        <f t="shared" ca="1" si="0"/>
        <v>5</v>
      </c>
      <c r="J27" s="12">
        <f ca="1">IFERROR((VLOOKUP(D27,Criterios!$E$3:$F$8,2,0))+(VLOOKUP(E27,Criterios!$E$9:$F$13,2,0))+(VLOOKUP(F27,Criterios!$E$14:$F$18,2,0))+(VLOOKUP(G27,Criterios!$E$19:$F$23,2,0))+(VLOOKUP(H27,Criterios!$E$24:$F$28,2,0)),"")</f>
        <v>0.95000000000000007</v>
      </c>
    </row>
    <row r="28" spans="1:10" x14ac:dyDescent="0.2">
      <c r="A28" s="2"/>
      <c r="B28" s="22">
        <v>123456812</v>
      </c>
      <c r="C28" s="1" t="str">
        <f>IFERROR(VLOOKUP(Tabla3[[#This Row],[NIT]],Proveedores!$B$2:$C$202,2,0),"")</f>
        <v>Proveedor 24</v>
      </c>
      <c r="D28" s="4">
        <f t="shared" ca="1" si="0"/>
        <v>2</v>
      </c>
      <c r="E28" s="4">
        <f t="shared" ca="1" si="0"/>
        <v>4</v>
      </c>
      <c r="F28" s="4">
        <f t="shared" ca="1" si="0"/>
        <v>3</v>
      </c>
      <c r="G28" s="4">
        <f t="shared" ca="1" si="0"/>
        <v>3</v>
      </c>
      <c r="H28" s="4">
        <f t="shared" ca="1" si="0"/>
        <v>2</v>
      </c>
      <c r="J28" s="12">
        <f ca="1">IFERROR((VLOOKUP(D28,Criterios!$E$3:$F$8,2,0))+(VLOOKUP(E28,Criterios!$E$9:$F$13,2,0))+(VLOOKUP(F28,Criterios!$E$14:$F$18,2,0))+(VLOOKUP(G28,Criterios!$E$19:$F$23,2,0))+(VLOOKUP(H28,Criterios!$E$24:$F$28,2,0)),"")</f>
        <v>0.58000000000000007</v>
      </c>
    </row>
    <row r="29" spans="1:10" x14ac:dyDescent="0.2">
      <c r="A29" s="2"/>
      <c r="B29" s="22">
        <v>123456813</v>
      </c>
      <c r="C29" s="1" t="str">
        <f>IFERROR(VLOOKUP(Tabla3[[#This Row],[NIT]],Proveedores!$B$2:$C$202,2,0),"")</f>
        <v>Proveedor 25</v>
      </c>
      <c r="D29" s="4">
        <f t="shared" ca="1" si="0"/>
        <v>2</v>
      </c>
      <c r="E29" s="4">
        <f t="shared" ca="1" si="0"/>
        <v>4</v>
      </c>
      <c r="F29" s="4">
        <f t="shared" ca="1" si="0"/>
        <v>5</v>
      </c>
      <c r="G29" s="4">
        <f t="shared" ca="1" si="0"/>
        <v>5</v>
      </c>
      <c r="H29" s="4">
        <f t="shared" ca="1" si="0"/>
        <v>5</v>
      </c>
      <c r="J29" s="12">
        <f ca="1">IFERROR((VLOOKUP(D29,Criterios!$E$3:$F$8,2,0))+(VLOOKUP(E29,Criterios!$E$9:$F$13,2,0))+(VLOOKUP(F29,Criterios!$E$14:$F$18,2,0))+(VLOOKUP(G29,Criterios!$E$19:$F$23,2,0))+(VLOOKUP(H29,Criterios!$E$24:$F$28,2,0)),"")</f>
        <v>0.79999999999999993</v>
      </c>
    </row>
    <row r="30" spans="1:10" x14ac:dyDescent="0.2">
      <c r="A30" s="2"/>
      <c r="B30" s="22">
        <v>123456814</v>
      </c>
      <c r="C30" s="1" t="str">
        <f>IFERROR(VLOOKUP(Tabla3[[#This Row],[NIT]],Proveedores!$B$2:$C$202,2,0),"")</f>
        <v>Proveedor 26</v>
      </c>
      <c r="D30" s="4">
        <f t="shared" ca="1" si="0"/>
        <v>2</v>
      </c>
      <c r="E30" s="4">
        <f t="shared" ca="1" si="0"/>
        <v>5</v>
      </c>
      <c r="F30" s="4">
        <f t="shared" ca="1" si="0"/>
        <v>4</v>
      </c>
      <c r="G30" s="4">
        <f t="shared" ca="1" si="0"/>
        <v>2</v>
      </c>
      <c r="H30" s="4">
        <f t="shared" ca="1" si="0"/>
        <v>3</v>
      </c>
      <c r="J30" s="12">
        <f ca="1">IFERROR((VLOOKUP(D30,Criterios!$E$3:$F$8,2,0))+(VLOOKUP(E30,Criterios!$E$9:$F$13,2,0))+(VLOOKUP(F30,Criterios!$E$14:$F$18,2,0))+(VLOOKUP(G30,Criterios!$E$19:$F$23,2,0))+(VLOOKUP(H30,Criterios!$E$24:$F$28,2,0)),"")</f>
        <v>0.64999999999999991</v>
      </c>
    </row>
    <row r="31" spans="1:10" x14ac:dyDescent="0.2">
      <c r="A31" s="2"/>
      <c r="B31" s="22">
        <v>123456815</v>
      </c>
      <c r="C31" s="1" t="str">
        <f>IFERROR(VLOOKUP(Tabla3[[#This Row],[NIT]],Proveedores!$B$2:$C$202,2,0),"")</f>
        <v>Proveedor 27</v>
      </c>
      <c r="D31" s="4">
        <f t="shared" ca="1" si="0"/>
        <v>5</v>
      </c>
      <c r="E31" s="4">
        <f t="shared" ca="1" si="0"/>
        <v>5</v>
      </c>
      <c r="F31" s="4">
        <f t="shared" ca="1" si="0"/>
        <v>2</v>
      </c>
      <c r="G31" s="4">
        <f t="shared" ca="1" si="0"/>
        <v>3</v>
      </c>
      <c r="H31" s="4">
        <f t="shared" ca="1" si="0"/>
        <v>3</v>
      </c>
      <c r="J31" s="12">
        <f ca="1">IFERROR((VLOOKUP(D31,Criterios!$E$3:$F$8,2,0))+(VLOOKUP(E31,Criterios!$E$9:$F$13,2,0))+(VLOOKUP(F31,Criterios!$E$14:$F$18,2,0))+(VLOOKUP(G31,Criterios!$E$19:$F$23,2,0))+(VLOOKUP(H31,Criterios!$E$24:$F$28,2,0)),"")</f>
        <v>0.76</v>
      </c>
    </row>
    <row r="32" spans="1:10" x14ac:dyDescent="0.2">
      <c r="A32" s="2"/>
      <c r="B32" s="22">
        <v>123456816</v>
      </c>
      <c r="C32" s="1" t="str">
        <f>IFERROR(VLOOKUP(Tabla3[[#This Row],[NIT]],Proveedores!$B$2:$C$202,2,0),"")</f>
        <v>Proveedor 28</v>
      </c>
      <c r="D32" s="4">
        <f t="shared" ca="1" si="0"/>
        <v>5</v>
      </c>
      <c r="E32" s="4">
        <f t="shared" ca="1" si="0"/>
        <v>3</v>
      </c>
      <c r="F32" s="4">
        <f t="shared" ca="1" si="0"/>
        <v>4</v>
      </c>
      <c r="G32" s="4">
        <f t="shared" ca="1" si="0"/>
        <v>5</v>
      </c>
      <c r="H32" s="4">
        <f t="shared" ca="1" si="0"/>
        <v>3</v>
      </c>
      <c r="J32" s="12">
        <f ca="1">IFERROR((VLOOKUP(D32,Criterios!$E$3:$F$8,2,0))+(VLOOKUP(E32,Criterios!$E$9:$F$13,2,0))+(VLOOKUP(F32,Criterios!$E$14:$F$18,2,0))+(VLOOKUP(G32,Criterios!$E$19:$F$23,2,0))+(VLOOKUP(H32,Criterios!$E$24:$F$28,2,0)),"")</f>
        <v>0.82000000000000006</v>
      </c>
    </row>
    <row r="33" spans="1:10" x14ac:dyDescent="0.2">
      <c r="A33" s="2"/>
      <c r="B33" s="22">
        <v>123456817</v>
      </c>
      <c r="C33" s="1" t="str">
        <f>IFERROR(VLOOKUP(Tabla3[[#This Row],[NIT]],Proveedores!$B$2:$C$202,2,0),"")</f>
        <v>Proveedor 29</v>
      </c>
      <c r="D33" s="4">
        <f t="shared" ca="1" si="0"/>
        <v>5</v>
      </c>
      <c r="E33" s="4">
        <f t="shared" ca="1" si="0"/>
        <v>5</v>
      </c>
      <c r="F33" s="4">
        <f t="shared" ca="1" si="0"/>
        <v>3</v>
      </c>
      <c r="G33" s="4">
        <f t="shared" ca="1" si="0"/>
        <v>5</v>
      </c>
      <c r="H33" s="4">
        <f t="shared" ca="1" si="0"/>
        <v>4</v>
      </c>
      <c r="J33" s="12">
        <f ca="1">IFERROR((VLOOKUP(D33,Criterios!$E$3:$F$8,2,0))+(VLOOKUP(E33,Criterios!$E$9:$F$13,2,0))+(VLOOKUP(F33,Criterios!$E$14:$F$18,2,0))+(VLOOKUP(G33,Criterios!$E$19:$F$23,2,0))+(VLOOKUP(H33,Criterios!$E$24:$F$28,2,0)),"")</f>
        <v>0.9</v>
      </c>
    </row>
    <row r="34" spans="1:10" x14ac:dyDescent="0.2">
      <c r="A34" s="2"/>
      <c r="B34" s="22">
        <v>123456818</v>
      </c>
      <c r="C34" s="1" t="str">
        <f>IFERROR(VLOOKUP(Tabla3[[#This Row],[NIT]],Proveedores!$B$2:$C$202,2,0),"")</f>
        <v>Proveedor 30</v>
      </c>
      <c r="D34" s="4">
        <f t="shared" ca="1" si="0"/>
        <v>5</v>
      </c>
      <c r="E34" s="4">
        <f t="shared" ca="1" si="0"/>
        <v>4</v>
      </c>
      <c r="F34" s="4">
        <f t="shared" ca="1" si="0"/>
        <v>2</v>
      </c>
      <c r="G34" s="4">
        <f t="shared" ca="1" si="0"/>
        <v>4</v>
      </c>
      <c r="H34" s="4">
        <f t="shared" ca="1" si="0"/>
        <v>3</v>
      </c>
      <c r="J34" s="12">
        <f ca="1">IFERROR((VLOOKUP(D34,Criterios!$E$3:$F$8,2,0))+(VLOOKUP(E34,Criterios!$E$9:$F$13,2,0))+(VLOOKUP(F34,Criterios!$E$14:$F$18,2,0))+(VLOOKUP(G34,Criterios!$E$19:$F$23,2,0))+(VLOOKUP(H34,Criterios!$E$24:$F$28,2,0)),"")</f>
        <v>0.75</v>
      </c>
    </row>
    <row r="35" spans="1:10" x14ac:dyDescent="0.2">
      <c r="A35" s="2"/>
      <c r="B35" s="22">
        <v>123456819</v>
      </c>
      <c r="C35" s="1" t="str">
        <f>IFERROR(VLOOKUP(Tabla3[[#This Row],[NIT]],Proveedores!$B$2:$C$202,2,0),"")</f>
        <v>Proveedor 31</v>
      </c>
      <c r="D35" s="4">
        <f t="shared" ca="1" si="0"/>
        <v>5</v>
      </c>
      <c r="E35" s="4">
        <f t="shared" ca="1" si="0"/>
        <v>5</v>
      </c>
      <c r="F35" s="4">
        <f t="shared" ca="1" si="0"/>
        <v>5</v>
      </c>
      <c r="G35" s="4">
        <f t="shared" ca="1" si="0"/>
        <v>2</v>
      </c>
      <c r="H35" s="4">
        <f t="shared" ca="1" si="0"/>
        <v>5</v>
      </c>
      <c r="J35" s="12">
        <f ca="1">IFERROR((VLOOKUP(D35,Criterios!$E$3:$F$8,2,0))+(VLOOKUP(E35,Criterios!$E$9:$F$13,2,0))+(VLOOKUP(F35,Criterios!$E$14:$F$18,2,0))+(VLOOKUP(G35,Criterios!$E$19:$F$23,2,0))+(VLOOKUP(H35,Criterios!$E$24:$F$28,2,0)),"")</f>
        <v>0.87999999999999989</v>
      </c>
    </row>
    <row r="36" spans="1:10" x14ac:dyDescent="0.2">
      <c r="A36" s="2"/>
      <c r="B36" s="22">
        <v>123456820</v>
      </c>
      <c r="C36" s="1" t="str">
        <f>IFERROR(VLOOKUP(Tabla3[[#This Row],[NIT]],Proveedores!$B$2:$C$202,2,0),"")</f>
        <v>Proveedor 32</v>
      </c>
      <c r="D36" s="4">
        <f t="shared" ca="1" si="0"/>
        <v>2</v>
      </c>
      <c r="E36" s="4">
        <f t="shared" ca="1" si="0"/>
        <v>2</v>
      </c>
      <c r="F36" s="4">
        <f t="shared" ca="1" si="0"/>
        <v>2</v>
      </c>
      <c r="G36" s="4">
        <f t="shared" ca="1" si="0"/>
        <v>5</v>
      </c>
      <c r="H36" s="4">
        <f t="shared" ca="1" si="0"/>
        <v>4</v>
      </c>
      <c r="J36" s="12">
        <f ca="1">IFERROR((VLOOKUP(D36,Criterios!$E$3:$F$8,2,0))+(VLOOKUP(E36,Criterios!$E$9:$F$13,2,0))+(VLOOKUP(F36,Criterios!$E$14:$F$18,2,0))+(VLOOKUP(G36,Criterios!$E$19:$F$23,2,0))+(VLOOKUP(H36,Criterios!$E$24:$F$28,2,0)),"")</f>
        <v>0.56000000000000005</v>
      </c>
    </row>
    <row r="37" spans="1:10" x14ac:dyDescent="0.2">
      <c r="A37" s="2"/>
      <c r="B37" s="22">
        <v>123456821</v>
      </c>
      <c r="C37" s="1" t="str">
        <f>IFERROR(VLOOKUP(Tabla3[[#This Row],[NIT]],Proveedores!$B$2:$C$202,2,0),"")</f>
        <v>Proveedor 33</v>
      </c>
      <c r="D37" s="4">
        <f t="shared" ref="D37:H87" ca="1" si="1">RANDBETWEEN(2,5)</f>
        <v>3</v>
      </c>
      <c r="E37" s="4">
        <f t="shared" ca="1" si="1"/>
        <v>4</v>
      </c>
      <c r="F37" s="4">
        <f t="shared" ca="1" si="1"/>
        <v>4</v>
      </c>
      <c r="G37" s="4">
        <f t="shared" ca="1" si="1"/>
        <v>5</v>
      </c>
      <c r="H37" s="4">
        <f t="shared" ca="1" si="1"/>
        <v>3</v>
      </c>
      <c r="J37" s="12">
        <f ca="1">IFERROR((VLOOKUP(D37,Criterios!$E$3:$F$8,2,0))+(VLOOKUP(E37,Criterios!$E$9:$F$13,2,0))+(VLOOKUP(F37,Criterios!$E$14:$F$18,2,0))+(VLOOKUP(G37,Criterios!$E$19:$F$23,2,0))+(VLOOKUP(H37,Criterios!$E$24:$F$28,2,0)),"")</f>
        <v>0.77</v>
      </c>
    </row>
    <row r="38" spans="1:10" x14ac:dyDescent="0.2">
      <c r="A38" s="2"/>
      <c r="B38" s="22">
        <v>123456822</v>
      </c>
      <c r="C38" s="1" t="str">
        <f>IFERROR(VLOOKUP(Tabla3[[#This Row],[NIT]],Proveedores!$B$2:$C$202,2,0),"")</f>
        <v>Proveedor 34</v>
      </c>
      <c r="D38" s="4">
        <f t="shared" ca="1" si="1"/>
        <v>2</v>
      </c>
      <c r="E38" s="4">
        <f t="shared" ca="1" si="1"/>
        <v>2</v>
      </c>
      <c r="F38" s="4">
        <f t="shared" ca="1" si="1"/>
        <v>4</v>
      </c>
      <c r="G38" s="4">
        <f t="shared" ca="1" si="1"/>
        <v>5</v>
      </c>
      <c r="H38" s="4">
        <f t="shared" ca="1" si="1"/>
        <v>2</v>
      </c>
      <c r="J38" s="12">
        <f ca="1">IFERROR((VLOOKUP(D38,Criterios!$E$3:$F$8,2,0))+(VLOOKUP(E38,Criterios!$E$9:$F$13,2,0))+(VLOOKUP(F38,Criterios!$E$14:$F$18,2,0))+(VLOOKUP(G38,Criterios!$E$19:$F$23,2,0))+(VLOOKUP(H38,Criterios!$E$24:$F$28,2,0)),"")</f>
        <v>0.60000000000000009</v>
      </c>
    </row>
    <row r="39" spans="1:10" x14ac:dyDescent="0.2">
      <c r="A39" s="2"/>
      <c r="B39" s="22">
        <v>123456823</v>
      </c>
      <c r="C39" s="1" t="str">
        <f>IFERROR(VLOOKUP(Tabla3[[#This Row],[NIT]],Proveedores!$B$2:$C$202,2,0),"")</f>
        <v>Proveedor 35</v>
      </c>
      <c r="D39" s="4">
        <f t="shared" ca="1" si="1"/>
        <v>3</v>
      </c>
      <c r="E39" s="4">
        <f t="shared" ca="1" si="1"/>
        <v>4</v>
      </c>
      <c r="F39" s="4">
        <f t="shared" ca="1" si="1"/>
        <v>4</v>
      </c>
      <c r="G39" s="4">
        <f t="shared" ca="1" si="1"/>
        <v>2</v>
      </c>
      <c r="H39" s="4">
        <f t="shared" ca="1" si="1"/>
        <v>3</v>
      </c>
      <c r="J39" s="12">
        <f ca="1">IFERROR((VLOOKUP(D39,Criterios!$E$3:$F$8,2,0))+(VLOOKUP(E39,Criterios!$E$9:$F$13,2,0))+(VLOOKUP(F39,Criterios!$E$14:$F$18,2,0))+(VLOOKUP(G39,Criterios!$E$19:$F$23,2,0))+(VLOOKUP(H39,Criterios!$E$24:$F$28,2,0)),"")</f>
        <v>0.64999999999999991</v>
      </c>
    </row>
    <row r="40" spans="1:10" x14ac:dyDescent="0.2">
      <c r="A40" s="2"/>
      <c r="B40" s="22">
        <v>123456824</v>
      </c>
      <c r="C40" s="1" t="str">
        <f>IFERROR(VLOOKUP(Tabla3[[#This Row],[NIT]],Proveedores!$B$2:$C$202,2,0),"")</f>
        <v>Proveedor 36</v>
      </c>
      <c r="D40" s="4">
        <f t="shared" ca="1" si="1"/>
        <v>3</v>
      </c>
      <c r="E40" s="4">
        <f t="shared" ca="1" si="1"/>
        <v>3</v>
      </c>
      <c r="F40" s="4">
        <f t="shared" ca="1" si="1"/>
        <v>4</v>
      </c>
      <c r="G40" s="4">
        <f t="shared" ca="1" si="1"/>
        <v>2</v>
      </c>
      <c r="H40" s="4">
        <f t="shared" ca="1" si="1"/>
        <v>3</v>
      </c>
      <c r="J40" s="12">
        <f ca="1">IFERROR((VLOOKUP(D40,Criterios!$E$3:$F$8,2,0))+(VLOOKUP(E40,Criterios!$E$9:$F$13,2,0))+(VLOOKUP(F40,Criterios!$E$14:$F$18,2,0))+(VLOOKUP(G40,Criterios!$E$19:$F$23,2,0))+(VLOOKUP(H40,Criterios!$E$24:$F$28,2,0)),"")</f>
        <v>0.60000000000000009</v>
      </c>
    </row>
    <row r="41" spans="1:10" x14ac:dyDescent="0.2">
      <c r="A41" s="2"/>
      <c r="B41" s="22">
        <v>123456825</v>
      </c>
      <c r="C41" s="1" t="str">
        <f>IFERROR(VLOOKUP(Tabla3[[#This Row],[NIT]],Proveedores!$B$2:$C$202,2,0),"")</f>
        <v>Proveedor 37</v>
      </c>
      <c r="D41" s="4">
        <f t="shared" ca="1" si="1"/>
        <v>5</v>
      </c>
      <c r="E41" s="4">
        <f t="shared" ca="1" si="1"/>
        <v>2</v>
      </c>
      <c r="F41" s="4">
        <f t="shared" ca="1" si="1"/>
        <v>2</v>
      </c>
      <c r="G41" s="4">
        <f t="shared" ca="1" si="1"/>
        <v>3</v>
      </c>
      <c r="H41" s="4">
        <f t="shared" ca="1" si="1"/>
        <v>5</v>
      </c>
      <c r="J41" s="12">
        <f ca="1">IFERROR((VLOOKUP(D41,Criterios!$E$3:$F$8,2,0))+(VLOOKUP(E41,Criterios!$E$9:$F$13,2,0))+(VLOOKUP(F41,Criterios!$E$14:$F$18,2,0))+(VLOOKUP(G41,Criterios!$E$19:$F$23,2,0))+(VLOOKUP(H41,Criterios!$E$24:$F$28,2,0)),"")</f>
        <v>0.65</v>
      </c>
    </row>
    <row r="42" spans="1:10" x14ac:dyDescent="0.2">
      <c r="A42" s="2"/>
      <c r="B42" s="22">
        <v>123456826</v>
      </c>
      <c r="C42" s="1" t="str">
        <f>IFERROR(VLOOKUP(Tabla3[[#This Row],[NIT]],Proveedores!$B$2:$C$202,2,0),"")</f>
        <v>Proveedor 38</v>
      </c>
      <c r="D42" s="4">
        <f t="shared" ca="1" si="1"/>
        <v>5</v>
      </c>
      <c r="E42" s="4">
        <f t="shared" ca="1" si="1"/>
        <v>4</v>
      </c>
      <c r="F42" s="4">
        <f t="shared" ca="1" si="1"/>
        <v>5</v>
      </c>
      <c r="G42" s="4">
        <f t="shared" ca="1" si="1"/>
        <v>4</v>
      </c>
      <c r="H42" s="4">
        <f t="shared" ca="1" si="1"/>
        <v>3</v>
      </c>
      <c r="J42" s="12">
        <f ca="1">IFERROR((VLOOKUP(D42,Criterios!$E$3:$F$8,2,0))+(VLOOKUP(E42,Criterios!$E$9:$F$13,2,0))+(VLOOKUP(F42,Criterios!$E$14:$F$18,2,0))+(VLOOKUP(G42,Criterios!$E$19:$F$23,2,0))+(VLOOKUP(H42,Criterios!$E$24:$F$28,2,0)),"")</f>
        <v>0.87000000000000011</v>
      </c>
    </row>
    <row r="43" spans="1:10" x14ac:dyDescent="0.2">
      <c r="A43" s="2"/>
      <c r="B43" s="22">
        <v>123456827</v>
      </c>
      <c r="C43" s="1" t="str">
        <f>IFERROR(VLOOKUP(Tabla3[[#This Row],[NIT]],Proveedores!$B$2:$C$202,2,0),"")</f>
        <v>Proveedor 39</v>
      </c>
      <c r="D43" s="4">
        <f t="shared" ca="1" si="1"/>
        <v>2</v>
      </c>
      <c r="E43" s="4">
        <f t="shared" ca="1" si="1"/>
        <v>5</v>
      </c>
      <c r="F43" s="4">
        <f t="shared" ca="1" si="1"/>
        <v>2</v>
      </c>
      <c r="G43" s="4">
        <f t="shared" ca="1" si="1"/>
        <v>2</v>
      </c>
      <c r="H43" s="4">
        <f t="shared" ca="1" si="1"/>
        <v>5</v>
      </c>
      <c r="J43" s="12">
        <f ca="1">IFERROR((VLOOKUP(D43,Criterios!$E$3:$F$8,2,0))+(VLOOKUP(E43,Criterios!$E$9:$F$13,2,0))+(VLOOKUP(F43,Criterios!$E$14:$F$18,2,0))+(VLOOKUP(G43,Criterios!$E$19:$F$23,2,0))+(VLOOKUP(H43,Criterios!$E$24:$F$28,2,0)),"")</f>
        <v>0.61</v>
      </c>
    </row>
    <row r="44" spans="1:10" x14ac:dyDescent="0.2">
      <c r="A44" s="2"/>
      <c r="B44" s="22">
        <v>123456828</v>
      </c>
      <c r="C44" s="1" t="str">
        <f>IFERROR(VLOOKUP(Tabla3[[#This Row],[NIT]],Proveedores!$B$2:$C$202,2,0),"")</f>
        <v>Proveedor 40</v>
      </c>
      <c r="D44" s="4">
        <f t="shared" ca="1" si="1"/>
        <v>2</v>
      </c>
      <c r="E44" s="4">
        <f t="shared" ca="1" si="1"/>
        <v>4</v>
      </c>
      <c r="F44" s="4">
        <f t="shared" ca="1" si="1"/>
        <v>2</v>
      </c>
      <c r="G44" s="4">
        <f t="shared" ca="1" si="1"/>
        <v>3</v>
      </c>
      <c r="H44" s="4">
        <f t="shared" ca="1" si="1"/>
        <v>2</v>
      </c>
      <c r="J44" s="12">
        <f ca="1">IFERROR((VLOOKUP(D44,Criterios!$E$3:$F$8,2,0))+(VLOOKUP(E44,Criterios!$E$9:$F$13,2,0))+(VLOOKUP(F44,Criterios!$E$14:$F$18,2,0))+(VLOOKUP(G44,Criterios!$E$19:$F$23,2,0))+(VLOOKUP(H44,Criterios!$E$24:$F$28,2,0)),"")</f>
        <v>0.54</v>
      </c>
    </row>
    <row r="45" spans="1:10" x14ac:dyDescent="0.2">
      <c r="A45" s="2"/>
      <c r="B45" s="22">
        <v>123456829</v>
      </c>
      <c r="C45" s="1" t="str">
        <f>IFERROR(VLOOKUP(Tabla3[[#This Row],[NIT]],Proveedores!$B$2:$C$202,2,0),"")</f>
        <v>Proveedor 41</v>
      </c>
      <c r="D45" s="4">
        <f t="shared" ca="1" si="1"/>
        <v>5</v>
      </c>
      <c r="E45" s="4">
        <f t="shared" ca="1" si="1"/>
        <v>4</v>
      </c>
      <c r="F45" s="4">
        <f t="shared" ca="1" si="1"/>
        <v>2</v>
      </c>
      <c r="G45" s="4">
        <f t="shared" ca="1" si="1"/>
        <v>2</v>
      </c>
      <c r="H45" s="4">
        <f t="shared" ca="1" si="1"/>
        <v>5</v>
      </c>
      <c r="J45" s="12">
        <f ca="1">IFERROR((VLOOKUP(D45,Criterios!$E$3:$F$8,2,0))+(VLOOKUP(E45,Criterios!$E$9:$F$13,2,0))+(VLOOKUP(F45,Criterios!$E$14:$F$18,2,0))+(VLOOKUP(G45,Criterios!$E$19:$F$23,2,0))+(VLOOKUP(H45,Criterios!$E$24:$F$28,2,0)),"")</f>
        <v>0.71</v>
      </c>
    </row>
    <row r="46" spans="1:10" x14ac:dyDescent="0.2">
      <c r="A46" s="2"/>
      <c r="B46" s="22">
        <v>123456830</v>
      </c>
      <c r="C46" s="1" t="str">
        <f>IFERROR(VLOOKUP(Tabla3[[#This Row],[NIT]],Proveedores!$B$2:$C$202,2,0),"")</f>
        <v>Proveedor 42</v>
      </c>
      <c r="D46" s="4">
        <f t="shared" ca="1" si="1"/>
        <v>2</v>
      </c>
      <c r="E46" s="4">
        <f t="shared" ca="1" si="1"/>
        <v>4</v>
      </c>
      <c r="F46" s="4">
        <f t="shared" ca="1" si="1"/>
        <v>2</v>
      </c>
      <c r="G46" s="4">
        <f t="shared" ca="1" si="1"/>
        <v>3</v>
      </c>
      <c r="H46" s="4">
        <f t="shared" ca="1" si="1"/>
        <v>5</v>
      </c>
      <c r="J46" s="12">
        <f ca="1">IFERROR((VLOOKUP(D46,Criterios!$E$3:$F$8,2,0))+(VLOOKUP(E46,Criterios!$E$9:$F$13,2,0))+(VLOOKUP(F46,Criterios!$E$14:$F$18,2,0))+(VLOOKUP(G46,Criterios!$E$19:$F$23,2,0))+(VLOOKUP(H46,Criterios!$E$24:$F$28,2,0)),"")</f>
        <v>0.6</v>
      </c>
    </row>
    <row r="47" spans="1:10" x14ac:dyDescent="0.2">
      <c r="A47" s="2"/>
      <c r="B47" s="22">
        <v>123456831</v>
      </c>
      <c r="C47" s="1" t="str">
        <f>IFERROR(VLOOKUP(Tabla3[[#This Row],[NIT]],Proveedores!$B$2:$C$202,2,0),"")</f>
        <v>Proveedor 43</v>
      </c>
      <c r="D47" s="4">
        <f t="shared" ca="1" si="1"/>
        <v>2</v>
      </c>
      <c r="E47" s="4">
        <f t="shared" ca="1" si="1"/>
        <v>5</v>
      </c>
      <c r="F47" s="4">
        <f t="shared" ca="1" si="1"/>
        <v>5</v>
      </c>
      <c r="G47" s="4">
        <f t="shared" ca="1" si="1"/>
        <v>3</v>
      </c>
      <c r="H47" s="4">
        <f t="shared" ca="1" si="1"/>
        <v>5</v>
      </c>
      <c r="J47" s="12">
        <f ca="1">IFERROR((VLOOKUP(D47,Criterios!$E$3:$F$8,2,0))+(VLOOKUP(E47,Criterios!$E$9:$F$13,2,0))+(VLOOKUP(F47,Criterios!$E$14:$F$18,2,0))+(VLOOKUP(G47,Criterios!$E$19:$F$23,2,0))+(VLOOKUP(H47,Criterios!$E$24:$F$28,2,0)),"")</f>
        <v>0.77</v>
      </c>
    </row>
    <row r="48" spans="1:10" x14ac:dyDescent="0.2">
      <c r="A48" s="2"/>
      <c r="B48" s="22">
        <v>123456832</v>
      </c>
      <c r="C48" s="1" t="str">
        <f>IFERROR(VLOOKUP(Tabla3[[#This Row],[NIT]],Proveedores!$B$2:$C$202,2,0),"")</f>
        <v>Proveedor 44</v>
      </c>
      <c r="D48" s="4">
        <f t="shared" ca="1" si="1"/>
        <v>3</v>
      </c>
      <c r="E48" s="4">
        <f t="shared" ca="1" si="1"/>
        <v>4</v>
      </c>
      <c r="F48" s="4">
        <f t="shared" ca="1" si="1"/>
        <v>4</v>
      </c>
      <c r="G48" s="4">
        <f t="shared" ca="1" si="1"/>
        <v>5</v>
      </c>
      <c r="H48" s="4">
        <f t="shared" ca="1" si="1"/>
        <v>3</v>
      </c>
      <c r="J48" s="12">
        <f ca="1">IFERROR((VLOOKUP(D48,Criterios!$E$3:$F$8,2,0))+(VLOOKUP(E48,Criterios!$E$9:$F$13,2,0))+(VLOOKUP(F48,Criterios!$E$14:$F$18,2,0))+(VLOOKUP(G48,Criterios!$E$19:$F$23,2,0))+(VLOOKUP(H48,Criterios!$E$24:$F$28,2,0)),"")</f>
        <v>0.77</v>
      </c>
    </row>
    <row r="49" spans="1:10" x14ac:dyDescent="0.2">
      <c r="A49" s="2"/>
      <c r="B49" s="22">
        <v>123456833</v>
      </c>
      <c r="C49" s="1" t="str">
        <f>IFERROR(VLOOKUP(Tabla3[[#This Row],[NIT]],Proveedores!$B$2:$C$202,2,0),"")</f>
        <v>Proveedor 45</v>
      </c>
      <c r="D49" s="4">
        <f t="shared" ca="1" si="1"/>
        <v>2</v>
      </c>
      <c r="E49" s="4">
        <f t="shared" ca="1" si="1"/>
        <v>2</v>
      </c>
      <c r="F49" s="4">
        <f t="shared" ca="1" si="1"/>
        <v>2</v>
      </c>
      <c r="G49" s="4">
        <f t="shared" ca="1" si="1"/>
        <v>3</v>
      </c>
      <c r="H49" s="4">
        <f t="shared" ca="1" si="1"/>
        <v>3</v>
      </c>
      <c r="J49" s="12">
        <f ca="1">IFERROR((VLOOKUP(D49,Criterios!$E$3:$F$8,2,0))+(VLOOKUP(E49,Criterios!$E$9:$F$13,2,0))+(VLOOKUP(F49,Criterios!$E$14:$F$18,2,0))+(VLOOKUP(G49,Criterios!$E$19:$F$23,2,0))+(VLOOKUP(H49,Criterios!$E$24:$F$28,2,0)),"")</f>
        <v>0.46</v>
      </c>
    </row>
    <row r="50" spans="1:10" x14ac:dyDescent="0.2">
      <c r="A50" s="2"/>
      <c r="B50" s="22">
        <v>123456834</v>
      </c>
      <c r="C50" s="1" t="str">
        <f>IFERROR(VLOOKUP(Tabla3[[#This Row],[NIT]],Proveedores!$B$2:$C$202,2,0),"")</f>
        <v>Proveedor 46</v>
      </c>
      <c r="D50" s="4">
        <f t="shared" ca="1" si="1"/>
        <v>2</v>
      </c>
      <c r="E50" s="4">
        <f t="shared" ca="1" si="1"/>
        <v>4</v>
      </c>
      <c r="F50" s="4">
        <f t="shared" ca="1" si="1"/>
        <v>3</v>
      </c>
      <c r="G50" s="4">
        <f t="shared" ca="1" si="1"/>
        <v>3</v>
      </c>
      <c r="H50" s="4">
        <f t="shared" ca="1" si="1"/>
        <v>3</v>
      </c>
      <c r="J50" s="12">
        <f ca="1">IFERROR((VLOOKUP(D50,Criterios!$E$3:$F$8,2,0))+(VLOOKUP(E50,Criterios!$E$9:$F$13,2,0))+(VLOOKUP(F50,Criterios!$E$14:$F$18,2,0))+(VLOOKUP(G50,Criterios!$E$19:$F$23,2,0))+(VLOOKUP(H50,Criterios!$E$24:$F$28,2,0)),"")</f>
        <v>0.60000000000000009</v>
      </c>
    </row>
    <row r="51" spans="1:10" x14ac:dyDescent="0.2">
      <c r="A51" s="2"/>
      <c r="B51" s="22">
        <v>123456835</v>
      </c>
      <c r="C51" s="1" t="str">
        <f>IFERROR(VLOOKUP(Tabla3[[#This Row],[NIT]],Proveedores!$B$2:$C$202,2,0),"")</f>
        <v>Proveedor 47</v>
      </c>
      <c r="D51" s="4">
        <f t="shared" ca="1" si="1"/>
        <v>5</v>
      </c>
      <c r="E51" s="4">
        <f t="shared" ca="1" si="1"/>
        <v>5</v>
      </c>
      <c r="F51" s="4">
        <f t="shared" ca="1" si="1"/>
        <v>4</v>
      </c>
      <c r="G51" s="4">
        <f t="shared" ca="1" si="1"/>
        <v>5</v>
      </c>
      <c r="H51" s="4">
        <f t="shared" ca="1" si="1"/>
        <v>4</v>
      </c>
      <c r="J51" s="12">
        <f ca="1">IFERROR((VLOOKUP(D51,Criterios!$E$3:$F$8,2,0))+(VLOOKUP(E51,Criterios!$E$9:$F$13,2,0))+(VLOOKUP(F51,Criterios!$E$14:$F$18,2,0))+(VLOOKUP(G51,Criterios!$E$19:$F$23,2,0))+(VLOOKUP(H51,Criterios!$E$24:$F$28,2,0)),"")</f>
        <v>0.94000000000000006</v>
      </c>
    </row>
    <row r="52" spans="1:10" x14ac:dyDescent="0.2">
      <c r="A52" s="2"/>
      <c r="B52" s="22">
        <v>123456836</v>
      </c>
      <c r="C52" s="1" t="str">
        <f>IFERROR(VLOOKUP(Tabla3[[#This Row],[NIT]],Proveedores!$B$2:$C$202,2,0),"")</f>
        <v>Proveedor 48</v>
      </c>
      <c r="D52" s="4">
        <f t="shared" ca="1" si="1"/>
        <v>4</v>
      </c>
      <c r="E52" s="4">
        <f t="shared" ca="1" si="1"/>
        <v>2</v>
      </c>
      <c r="F52" s="4">
        <f t="shared" ca="1" si="1"/>
        <v>2</v>
      </c>
      <c r="G52" s="4">
        <f t="shared" ca="1" si="1"/>
        <v>5</v>
      </c>
      <c r="H52" s="4">
        <f t="shared" ca="1" si="1"/>
        <v>3</v>
      </c>
      <c r="J52" s="12">
        <f ca="1">IFERROR((VLOOKUP(D52,Criterios!$E$3:$F$8,2,0))+(VLOOKUP(E52,Criterios!$E$9:$F$13,2,0))+(VLOOKUP(F52,Criterios!$E$14:$F$18,2,0))+(VLOOKUP(G52,Criterios!$E$19:$F$23,2,0))+(VLOOKUP(H52,Criterios!$E$24:$F$28,2,0)),"")</f>
        <v>0.64000000000000012</v>
      </c>
    </row>
    <row r="53" spans="1:10" x14ac:dyDescent="0.2">
      <c r="A53" s="2"/>
      <c r="B53" s="22">
        <v>123456837</v>
      </c>
      <c r="C53" s="1" t="str">
        <f>IFERROR(VLOOKUP(Tabla3[[#This Row],[NIT]],Proveedores!$B$2:$C$202,2,0),"")</f>
        <v>Proveedor 49</v>
      </c>
      <c r="D53" s="4">
        <f t="shared" ca="1" si="1"/>
        <v>2</v>
      </c>
      <c r="E53" s="4">
        <f t="shared" ca="1" si="1"/>
        <v>4</v>
      </c>
      <c r="F53" s="4">
        <f t="shared" ca="1" si="1"/>
        <v>2</v>
      </c>
      <c r="G53" s="4">
        <f t="shared" ca="1" si="1"/>
        <v>3</v>
      </c>
      <c r="H53" s="4">
        <f t="shared" ca="1" si="1"/>
        <v>2</v>
      </c>
      <c r="J53" s="12">
        <f ca="1">IFERROR((VLOOKUP(D53,Criterios!$E$3:$F$8,2,0))+(VLOOKUP(E53,Criterios!$E$9:$F$13,2,0))+(VLOOKUP(F53,Criterios!$E$14:$F$18,2,0))+(VLOOKUP(G53,Criterios!$E$19:$F$23,2,0))+(VLOOKUP(H53,Criterios!$E$24:$F$28,2,0)),"")</f>
        <v>0.54</v>
      </c>
    </row>
    <row r="54" spans="1:10" x14ac:dyDescent="0.2">
      <c r="A54" s="2"/>
      <c r="B54" s="22">
        <v>123456838</v>
      </c>
      <c r="C54" s="1" t="str">
        <f>IFERROR(VLOOKUP(Tabla3[[#This Row],[NIT]],Proveedores!$B$2:$C$202,2,0),"")</f>
        <v>Proveedor 50</v>
      </c>
      <c r="D54" s="4">
        <f t="shared" ca="1" si="1"/>
        <v>4</v>
      </c>
      <c r="E54" s="4">
        <f t="shared" ca="1" si="1"/>
        <v>5</v>
      </c>
      <c r="F54" s="4">
        <f t="shared" ca="1" si="1"/>
        <v>4</v>
      </c>
      <c r="G54" s="4">
        <f t="shared" ca="1" si="1"/>
        <v>2</v>
      </c>
      <c r="H54" s="4">
        <f t="shared" ca="1" si="1"/>
        <v>3</v>
      </c>
      <c r="J54" s="12">
        <f ca="1">IFERROR((VLOOKUP(D54,Criterios!$E$3:$F$8,2,0))+(VLOOKUP(E54,Criterios!$E$9:$F$13,2,0))+(VLOOKUP(F54,Criterios!$E$14:$F$18,2,0))+(VLOOKUP(G54,Criterios!$E$19:$F$23,2,0))+(VLOOKUP(H54,Criterios!$E$24:$F$28,2,0)),"")</f>
        <v>0.75</v>
      </c>
    </row>
    <row r="55" spans="1:10" x14ac:dyDescent="0.2">
      <c r="A55" s="2"/>
      <c r="B55" s="22">
        <v>123456839</v>
      </c>
      <c r="C55" s="1" t="str">
        <f>IFERROR(VLOOKUP(Tabla3[[#This Row],[NIT]],Proveedores!$B$2:$C$202,2,0),"")</f>
        <v>Proveedor 51</v>
      </c>
      <c r="D55" s="4">
        <f t="shared" ca="1" si="1"/>
        <v>4</v>
      </c>
      <c r="E55" s="4">
        <f t="shared" ca="1" si="1"/>
        <v>5</v>
      </c>
      <c r="F55" s="4">
        <f t="shared" ca="1" si="1"/>
        <v>3</v>
      </c>
      <c r="G55" s="4">
        <f t="shared" ca="1" si="1"/>
        <v>5</v>
      </c>
      <c r="H55" s="4">
        <f t="shared" ca="1" si="1"/>
        <v>2</v>
      </c>
      <c r="J55" s="12">
        <f ca="1">IFERROR((VLOOKUP(D55,Criterios!$E$3:$F$8,2,0))+(VLOOKUP(E55,Criterios!$E$9:$F$13,2,0))+(VLOOKUP(F55,Criterios!$E$14:$F$18,2,0))+(VLOOKUP(G55,Criterios!$E$19:$F$23,2,0))+(VLOOKUP(H55,Criterios!$E$24:$F$28,2,0)),"")</f>
        <v>0.81</v>
      </c>
    </row>
    <row r="56" spans="1:10" x14ac:dyDescent="0.2">
      <c r="A56" s="2"/>
      <c r="B56" s="22">
        <v>123456840</v>
      </c>
      <c r="C56" s="1" t="str">
        <f>IFERROR(VLOOKUP(Tabla3[[#This Row],[NIT]],Proveedores!$B$2:$C$202,2,0),"")</f>
        <v>Proveedor 52</v>
      </c>
      <c r="D56" s="4">
        <f t="shared" ca="1" si="1"/>
        <v>5</v>
      </c>
      <c r="E56" s="4">
        <f t="shared" ca="1" si="1"/>
        <v>3</v>
      </c>
      <c r="F56" s="4">
        <f t="shared" ca="1" si="1"/>
        <v>4</v>
      </c>
      <c r="G56" s="4">
        <f t="shared" ca="1" si="1"/>
        <v>5</v>
      </c>
      <c r="H56" s="4">
        <f t="shared" ca="1" si="1"/>
        <v>5</v>
      </c>
      <c r="J56" s="12">
        <f ca="1">IFERROR((VLOOKUP(D56,Criterios!$E$3:$F$8,2,0))+(VLOOKUP(E56,Criterios!$E$9:$F$13,2,0))+(VLOOKUP(F56,Criterios!$E$14:$F$18,2,0))+(VLOOKUP(G56,Criterios!$E$19:$F$23,2,0))+(VLOOKUP(H56,Criterios!$E$24:$F$28,2,0)),"")</f>
        <v>0.86</v>
      </c>
    </row>
    <row r="57" spans="1:10" x14ac:dyDescent="0.2">
      <c r="A57" s="2"/>
      <c r="B57" s="22">
        <v>123456841</v>
      </c>
      <c r="C57" s="1" t="str">
        <f>IFERROR(VLOOKUP(Tabla3[[#This Row],[NIT]],Proveedores!$B$2:$C$202,2,0),"")</f>
        <v>Proveedor 53</v>
      </c>
      <c r="D57" s="4">
        <f t="shared" ca="1" si="1"/>
        <v>5</v>
      </c>
      <c r="E57" s="4">
        <f t="shared" ca="1" si="1"/>
        <v>2</v>
      </c>
      <c r="F57" s="4">
        <f t="shared" ca="1" si="1"/>
        <v>2</v>
      </c>
      <c r="G57" s="4">
        <f t="shared" ca="1" si="1"/>
        <v>4</v>
      </c>
      <c r="H57" s="4">
        <f t="shared" ca="1" si="1"/>
        <v>4</v>
      </c>
      <c r="J57" s="12">
        <f ca="1">IFERROR((VLOOKUP(D57,Criterios!$E$3:$F$8,2,0))+(VLOOKUP(E57,Criterios!$E$9:$F$13,2,0))+(VLOOKUP(F57,Criterios!$E$14:$F$18,2,0))+(VLOOKUP(G57,Criterios!$E$19:$F$23,2,0))+(VLOOKUP(H57,Criterios!$E$24:$F$28,2,0)),"")</f>
        <v>0.66999999999999993</v>
      </c>
    </row>
    <row r="58" spans="1:10" x14ac:dyDescent="0.2">
      <c r="A58" s="2"/>
      <c r="B58" s="22">
        <v>123456842</v>
      </c>
      <c r="C58" s="1" t="str">
        <f>IFERROR(VLOOKUP(Tabla3[[#This Row],[NIT]],Proveedores!$B$2:$C$202,2,0),"")</f>
        <v>Proveedor 54</v>
      </c>
      <c r="D58" s="4">
        <f t="shared" ca="1" si="1"/>
        <v>4</v>
      </c>
      <c r="E58" s="4">
        <f t="shared" ca="1" si="1"/>
        <v>5</v>
      </c>
      <c r="F58" s="4">
        <f t="shared" ca="1" si="1"/>
        <v>4</v>
      </c>
      <c r="G58" s="4">
        <f t="shared" ca="1" si="1"/>
        <v>2</v>
      </c>
      <c r="H58" s="4">
        <f t="shared" ca="1" si="1"/>
        <v>5</v>
      </c>
      <c r="J58" s="12">
        <f ca="1">IFERROR((VLOOKUP(D58,Criterios!$E$3:$F$8,2,0))+(VLOOKUP(E58,Criterios!$E$9:$F$13,2,0))+(VLOOKUP(F58,Criterios!$E$14:$F$18,2,0))+(VLOOKUP(G58,Criterios!$E$19:$F$23,2,0))+(VLOOKUP(H58,Criterios!$E$24:$F$28,2,0)),"")</f>
        <v>0.78999999999999992</v>
      </c>
    </row>
    <row r="59" spans="1:10" x14ac:dyDescent="0.2">
      <c r="A59" s="2"/>
      <c r="B59" s="22">
        <v>123456843</v>
      </c>
      <c r="C59" s="1" t="str">
        <f>IFERROR(VLOOKUP(Tabla3[[#This Row],[NIT]],Proveedores!$B$2:$C$202,2,0),"")</f>
        <v>Proveedor 55</v>
      </c>
      <c r="D59" s="4">
        <f t="shared" ca="1" si="1"/>
        <v>4</v>
      </c>
      <c r="E59" s="4">
        <f t="shared" ca="1" si="1"/>
        <v>3</v>
      </c>
      <c r="F59" s="4">
        <f t="shared" ca="1" si="1"/>
        <v>3</v>
      </c>
      <c r="G59" s="4">
        <f t="shared" ca="1" si="1"/>
        <v>4</v>
      </c>
      <c r="H59" s="4">
        <f t="shared" ca="1" si="1"/>
        <v>3</v>
      </c>
      <c r="J59" s="12">
        <f ca="1">IFERROR((VLOOKUP(D59,Criterios!$E$3:$F$8,2,0))+(VLOOKUP(E59,Criterios!$E$9:$F$13,2,0))+(VLOOKUP(F59,Criterios!$E$14:$F$18,2,0))+(VLOOKUP(G59,Criterios!$E$19:$F$23,2,0))+(VLOOKUP(H59,Criterios!$E$24:$F$28,2,0)),"")</f>
        <v>0.69</v>
      </c>
    </row>
    <row r="60" spans="1:10" x14ac:dyDescent="0.2">
      <c r="A60" s="2"/>
      <c r="B60" s="22">
        <v>123456844</v>
      </c>
      <c r="C60" s="1" t="str">
        <f>IFERROR(VLOOKUP(Tabla3[[#This Row],[NIT]],Proveedores!$B$2:$C$202,2,0),"")</f>
        <v>Proveedor 56</v>
      </c>
      <c r="D60" s="4">
        <f t="shared" ca="1" si="1"/>
        <v>4</v>
      </c>
      <c r="E60" s="4">
        <f t="shared" ca="1" si="1"/>
        <v>3</v>
      </c>
      <c r="F60" s="4">
        <f t="shared" ca="1" si="1"/>
        <v>3</v>
      </c>
      <c r="G60" s="4">
        <f t="shared" ca="1" si="1"/>
        <v>5</v>
      </c>
      <c r="H60" s="4">
        <f t="shared" ca="1" si="1"/>
        <v>3</v>
      </c>
      <c r="J60" s="12">
        <f ca="1">IFERROR((VLOOKUP(D60,Criterios!$E$3:$F$8,2,0))+(VLOOKUP(E60,Criterios!$E$9:$F$13,2,0))+(VLOOKUP(F60,Criterios!$E$14:$F$18,2,0))+(VLOOKUP(G60,Criterios!$E$19:$F$23,2,0))+(VLOOKUP(H60,Criterios!$E$24:$F$28,2,0)),"")</f>
        <v>0.73</v>
      </c>
    </row>
    <row r="61" spans="1:10" x14ac:dyDescent="0.2">
      <c r="A61" s="2"/>
      <c r="B61" s="22">
        <v>123456845</v>
      </c>
      <c r="C61" s="1" t="str">
        <f>IFERROR(VLOOKUP(Tabla3[[#This Row],[NIT]],Proveedores!$B$2:$C$202,2,0),"")</f>
        <v>Proveedor 57</v>
      </c>
      <c r="D61" s="4">
        <f t="shared" ca="1" si="1"/>
        <v>5</v>
      </c>
      <c r="E61" s="4">
        <f t="shared" ca="1" si="1"/>
        <v>3</v>
      </c>
      <c r="F61" s="4">
        <f t="shared" ca="1" si="1"/>
        <v>4</v>
      </c>
      <c r="G61" s="4">
        <f t="shared" ca="1" si="1"/>
        <v>3</v>
      </c>
      <c r="H61" s="4">
        <f t="shared" ca="1" si="1"/>
        <v>5</v>
      </c>
      <c r="J61" s="12">
        <f ca="1">IFERROR((VLOOKUP(D61,Criterios!$E$3:$F$8,2,0))+(VLOOKUP(E61,Criterios!$E$9:$F$13,2,0))+(VLOOKUP(F61,Criterios!$E$14:$F$18,2,0))+(VLOOKUP(G61,Criterios!$E$19:$F$23,2,0))+(VLOOKUP(H61,Criterios!$E$24:$F$28,2,0)),"")</f>
        <v>0.78</v>
      </c>
    </row>
    <row r="62" spans="1:10" x14ac:dyDescent="0.2">
      <c r="A62" s="2"/>
      <c r="B62" s="22">
        <v>123456846</v>
      </c>
      <c r="C62" s="1" t="str">
        <f>IFERROR(VLOOKUP(Tabla3[[#This Row],[NIT]],Proveedores!$B$2:$C$202,2,0),"")</f>
        <v>Proveedor 58</v>
      </c>
      <c r="D62" s="4">
        <f t="shared" ca="1" si="1"/>
        <v>2</v>
      </c>
      <c r="E62" s="4">
        <f t="shared" ca="1" si="1"/>
        <v>3</v>
      </c>
      <c r="F62" s="4">
        <f t="shared" ca="1" si="1"/>
        <v>2</v>
      </c>
      <c r="G62" s="4">
        <f t="shared" ca="1" si="1"/>
        <v>5</v>
      </c>
      <c r="H62" s="4">
        <f t="shared" ca="1" si="1"/>
        <v>4</v>
      </c>
      <c r="J62" s="12">
        <f ca="1">IFERROR((VLOOKUP(D62,Criterios!$E$3:$F$8,2,0))+(VLOOKUP(E62,Criterios!$E$9:$F$13,2,0))+(VLOOKUP(F62,Criterios!$E$14:$F$18,2,0))+(VLOOKUP(G62,Criterios!$E$19:$F$23,2,0))+(VLOOKUP(H62,Criterios!$E$24:$F$28,2,0)),"")</f>
        <v>0.61</v>
      </c>
    </row>
    <row r="63" spans="1:10" x14ac:dyDescent="0.2">
      <c r="A63" s="2"/>
      <c r="B63" s="22">
        <v>123456847</v>
      </c>
      <c r="C63" s="1" t="str">
        <f>IFERROR(VLOOKUP(Tabla3[[#This Row],[NIT]],Proveedores!$B$2:$C$202,2,0),"")</f>
        <v>Proveedor 59</v>
      </c>
      <c r="D63" s="4">
        <f t="shared" ca="1" si="1"/>
        <v>5</v>
      </c>
      <c r="E63" s="4">
        <f t="shared" ca="1" si="1"/>
        <v>4</v>
      </c>
      <c r="F63" s="4">
        <f t="shared" ca="1" si="1"/>
        <v>4</v>
      </c>
      <c r="G63" s="4">
        <f t="shared" ca="1" si="1"/>
        <v>4</v>
      </c>
      <c r="H63" s="4">
        <f t="shared" ca="1" si="1"/>
        <v>4</v>
      </c>
      <c r="J63" s="12">
        <f ca="1">IFERROR((VLOOKUP(D63,Criterios!$E$3:$F$8,2,0))+(VLOOKUP(E63,Criterios!$E$9:$F$13,2,0))+(VLOOKUP(F63,Criterios!$E$14:$F$18,2,0))+(VLOOKUP(G63,Criterios!$E$19:$F$23,2,0))+(VLOOKUP(H63,Criterios!$E$24:$F$28,2,0)),"")</f>
        <v>0.85</v>
      </c>
    </row>
    <row r="64" spans="1:10" x14ac:dyDescent="0.2">
      <c r="A64" s="2"/>
      <c r="B64" s="22">
        <v>123456848</v>
      </c>
      <c r="C64" s="1" t="str">
        <f>IFERROR(VLOOKUP(Tabla3[[#This Row],[NIT]],Proveedores!$B$2:$C$202,2,0),"")</f>
        <v>Proveedor 60</v>
      </c>
      <c r="D64" s="4">
        <f t="shared" ca="1" si="1"/>
        <v>5</v>
      </c>
      <c r="E64" s="4">
        <f t="shared" ca="1" si="1"/>
        <v>2</v>
      </c>
      <c r="F64" s="4">
        <f t="shared" ca="1" si="1"/>
        <v>2</v>
      </c>
      <c r="G64" s="4">
        <f t="shared" ca="1" si="1"/>
        <v>4</v>
      </c>
      <c r="H64" s="4">
        <f t="shared" ca="1" si="1"/>
        <v>3</v>
      </c>
      <c r="J64" s="12">
        <f ca="1">IFERROR((VLOOKUP(D64,Criterios!$E$3:$F$8,2,0))+(VLOOKUP(E64,Criterios!$E$9:$F$13,2,0))+(VLOOKUP(F64,Criterios!$E$14:$F$18,2,0))+(VLOOKUP(G64,Criterios!$E$19:$F$23,2,0))+(VLOOKUP(H64,Criterios!$E$24:$F$28,2,0)),"")</f>
        <v>0.64999999999999991</v>
      </c>
    </row>
    <row r="65" spans="1:10" x14ac:dyDescent="0.2">
      <c r="A65" s="2"/>
      <c r="B65" s="22">
        <v>123456849</v>
      </c>
      <c r="C65" s="1" t="str">
        <f>IFERROR(VLOOKUP(Tabla3[[#This Row],[NIT]],Proveedores!$B$2:$C$202,2,0),"")</f>
        <v>Proveedor 61</v>
      </c>
      <c r="D65" s="4">
        <f t="shared" ca="1" si="1"/>
        <v>4</v>
      </c>
      <c r="E65" s="4">
        <f t="shared" ca="1" si="1"/>
        <v>2</v>
      </c>
      <c r="F65" s="4">
        <f t="shared" ca="1" si="1"/>
        <v>3</v>
      </c>
      <c r="G65" s="4">
        <f t="shared" ca="1" si="1"/>
        <v>5</v>
      </c>
      <c r="H65" s="4">
        <f t="shared" ca="1" si="1"/>
        <v>5</v>
      </c>
      <c r="J65" s="12">
        <f ca="1">IFERROR((VLOOKUP(D65,Criterios!$E$3:$F$8,2,0))+(VLOOKUP(E65,Criterios!$E$9:$F$13,2,0))+(VLOOKUP(F65,Criterios!$E$14:$F$18,2,0))+(VLOOKUP(G65,Criterios!$E$19:$F$23,2,0))+(VLOOKUP(H65,Criterios!$E$24:$F$28,2,0)),"")</f>
        <v>0.72000000000000008</v>
      </c>
    </row>
    <row r="66" spans="1:10" x14ac:dyDescent="0.2">
      <c r="A66" s="2"/>
      <c r="B66" s="22">
        <v>123456850</v>
      </c>
      <c r="C66" s="1" t="str">
        <f>IFERROR(VLOOKUP(Tabla3[[#This Row],[NIT]],Proveedores!$B$2:$C$202,2,0),"")</f>
        <v>Proveedor 62</v>
      </c>
      <c r="D66" s="4">
        <f t="shared" ca="1" si="1"/>
        <v>3</v>
      </c>
      <c r="E66" s="4">
        <f t="shared" ca="1" si="1"/>
        <v>4</v>
      </c>
      <c r="F66" s="4">
        <f t="shared" ca="1" si="1"/>
        <v>2</v>
      </c>
      <c r="G66" s="4">
        <f t="shared" ca="1" si="1"/>
        <v>3</v>
      </c>
      <c r="H66" s="4">
        <f t="shared" ca="1" si="1"/>
        <v>2</v>
      </c>
      <c r="J66" s="12">
        <f ca="1">IFERROR((VLOOKUP(D66,Criterios!$E$3:$F$8,2,0))+(VLOOKUP(E66,Criterios!$E$9:$F$13,2,0))+(VLOOKUP(F66,Criterios!$E$14:$F$18,2,0))+(VLOOKUP(G66,Criterios!$E$19:$F$23,2,0))+(VLOOKUP(H66,Criterios!$E$24:$F$28,2,0)),"")</f>
        <v>0.59000000000000008</v>
      </c>
    </row>
    <row r="67" spans="1:10" x14ac:dyDescent="0.2">
      <c r="A67" s="2"/>
      <c r="B67" s="22">
        <v>123456851</v>
      </c>
      <c r="C67" s="1" t="str">
        <f>IFERROR(VLOOKUP(Tabla3[[#This Row],[NIT]],Proveedores!$B$2:$C$202,2,0),"")</f>
        <v>Proveedor 63</v>
      </c>
      <c r="D67" s="4">
        <f t="shared" ca="1" si="1"/>
        <v>3</v>
      </c>
      <c r="E67" s="4">
        <f t="shared" ca="1" si="1"/>
        <v>4</v>
      </c>
      <c r="F67" s="4">
        <f t="shared" ca="1" si="1"/>
        <v>5</v>
      </c>
      <c r="G67" s="4">
        <f t="shared" ca="1" si="1"/>
        <v>3</v>
      </c>
      <c r="H67" s="4">
        <f t="shared" ca="1" si="1"/>
        <v>3</v>
      </c>
      <c r="J67" s="12">
        <f ca="1">IFERROR((VLOOKUP(D67,Criterios!$E$3:$F$8,2,0))+(VLOOKUP(E67,Criterios!$E$9:$F$13,2,0))+(VLOOKUP(F67,Criterios!$E$14:$F$18,2,0))+(VLOOKUP(G67,Criterios!$E$19:$F$23,2,0))+(VLOOKUP(H67,Criterios!$E$24:$F$28,2,0)),"")</f>
        <v>0.73</v>
      </c>
    </row>
    <row r="68" spans="1:10" x14ac:dyDescent="0.2">
      <c r="A68" s="2"/>
      <c r="B68" s="22">
        <v>123456852</v>
      </c>
      <c r="C68" s="1" t="str">
        <f>IFERROR(VLOOKUP(Tabla3[[#This Row],[NIT]],Proveedores!$B$2:$C$202,2,0),"")</f>
        <v>Proveedor 64</v>
      </c>
      <c r="D68" s="4">
        <f t="shared" ca="1" si="1"/>
        <v>4</v>
      </c>
      <c r="E68" s="4">
        <f t="shared" ca="1" si="1"/>
        <v>3</v>
      </c>
      <c r="F68" s="4">
        <f t="shared" ca="1" si="1"/>
        <v>2</v>
      </c>
      <c r="G68" s="4">
        <f t="shared" ca="1" si="1"/>
        <v>4</v>
      </c>
      <c r="H68" s="4">
        <f t="shared" ca="1" si="1"/>
        <v>4</v>
      </c>
      <c r="J68" s="12">
        <f ca="1">IFERROR((VLOOKUP(D68,Criterios!$E$3:$F$8,2,0))+(VLOOKUP(E68,Criterios!$E$9:$F$13,2,0))+(VLOOKUP(F68,Criterios!$E$14:$F$18,2,0))+(VLOOKUP(G68,Criterios!$E$19:$F$23,2,0))+(VLOOKUP(H68,Criterios!$E$24:$F$28,2,0)),"")</f>
        <v>0.67</v>
      </c>
    </row>
    <row r="69" spans="1:10" x14ac:dyDescent="0.2">
      <c r="A69" s="2"/>
      <c r="B69" s="22">
        <v>123456853</v>
      </c>
      <c r="C69" s="1" t="str">
        <f>IFERROR(VLOOKUP(Tabla3[[#This Row],[NIT]],Proveedores!$B$2:$C$202,2,0),"")</f>
        <v>Proveedor 65</v>
      </c>
      <c r="D69" s="4">
        <f t="shared" ca="1" si="1"/>
        <v>5</v>
      </c>
      <c r="E69" s="4">
        <f t="shared" ca="1" si="1"/>
        <v>3</v>
      </c>
      <c r="F69" s="4">
        <f t="shared" ca="1" si="1"/>
        <v>3</v>
      </c>
      <c r="G69" s="4">
        <f t="shared" ca="1" si="1"/>
        <v>5</v>
      </c>
      <c r="H69" s="4">
        <f t="shared" ca="1" si="1"/>
        <v>5</v>
      </c>
      <c r="J69" s="12">
        <f ca="1">IFERROR((VLOOKUP(D69,Criterios!$E$3:$F$8,2,0))+(VLOOKUP(E69,Criterios!$E$9:$F$13,2,0))+(VLOOKUP(F69,Criterios!$E$14:$F$18,2,0))+(VLOOKUP(G69,Criterios!$E$19:$F$23,2,0))+(VLOOKUP(H69,Criterios!$E$24:$F$28,2,0)),"")</f>
        <v>0.82</v>
      </c>
    </row>
    <row r="70" spans="1:10" x14ac:dyDescent="0.2">
      <c r="A70" s="2"/>
      <c r="B70" s="22">
        <v>123456854</v>
      </c>
      <c r="C70" s="1" t="str">
        <f>IFERROR(VLOOKUP(Tabla3[[#This Row],[NIT]],Proveedores!$B$2:$C$202,2,0),"")</f>
        <v>Proveedor 66</v>
      </c>
      <c r="D70" s="4">
        <f t="shared" ca="1" si="1"/>
        <v>2</v>
      </c>
      <c r="E70" s="4">
        <f t="shared" ca="1" si="1"/>
        <v>3</v>
      </c>
      <c r="F70" s="4">
        <f t="shared" ca="1" si="1"/>
        <v>4</v>
      </c>
      <c r="G70" s="4">
        <f t="shared" ca="1" si="1"/>
        <v>3</v>
      </c>
      <c r="H70" s="4">
        <f t="shared" ca="1" si="1"/>
        <v>3</v>
      </c>
      <c r="J70" s="12">
        <f ca="1">IFERROR((VLOOKUP(D70,Criterios!$E$3:$F$8,2,0))+(VLOOKUP(E70,Criterios!$E$9:$F$13,2,0))+(VLOOKUP(F70,Criterios!$E$14:$F$18,2,0))+(VLOOKUP(G70,Criterios!$E$19:$F$23,2,0))+(VLOOKUP(H70,Criterios!$E$24:$F$28,2,0)),"")</f>
        <v>0.59000000000000008</v>
      </c>
    </row>
    <row r="71" spans="1:10" x14ac:dyDescent="0.2">
      <c r="A71" s="2"/>
      <c r="B71" s="22">
        <v>123456855</v>
      </c>
      <c r="C71" s="1" t="str">
        <f>IFERROR(VLOOKUP(Tabla3[[#This Row],[NIT]],Proveedores!$B$2:$C$202,2,0),"")</f>
        <v>Proveedor 67</v>
      </c>
      <c r="D71" s="4">
        <f t="shared" ca="1" si="1"/>
        <v>2</v>
      </c>
      <c r="E71" s="4">
        <f t="shared" ca="1" si="1"/>
        <v>4</v>
      </c>
      <c r="F71" s="4">
        <f t="shared" ca="1" si="1"/>
        <v>5</v>
      </c>
      <c r="G71" s="4">
        <f t="shared" ca="1" si="1"/>
        <v>5</v>
      </c>
      <c r="H71" s="4">
        <f t="shared" ca="1" si="1"/>
        <v>5</v>
      </c>
      <c r="J71" s="12">
        <f ca="1">IFERROR((VLOOKUP(D71,Criterios!$E$3:$F$8,2,0))+(VLOOKUP(E71,Criterios!$E$9:$F$13,2,0))+(VLOOKUP(F71,Criterios!$E$14:$F$18,2,0))+(VLOOKUP(G71,Criterios!$E$19:$F$23,2,0))+(VLOOKUP(H71,Criterios!$E$24:$F$28,2,0)),"")</f>
        <v>0.79999999999999993</v>
      </c>
    </row>
    <row r="72" spans="1:10" x14ac:dyDescent="0.2">
      <c r="A72" s="2"/>
      <c r="B72" s="22">
        <v>123456856</v>
      </c>
      <c r="C72" s="1" t="str">
        <f>IFERROR(VLOOKUP(Tabla3[[#This Row],[NIT]],Proveedores!$B$2:$C$202,2,0),"")</f>
        <v>Proveedor 68</v>
      </c>
      <c r="D72" s="4">
        <f t="shared" ca="1" si="1"/>
        <v>5</v>
      </c>
      <c r="E72" s="4">
        <f t="shared" ca="1" si="1"/>
        <v>5</v>
      </c>
      <c r="F72" s="4">
        <f t="shared" ca="1" si="1"/>
        <v>5</v>
      </c>
      <c r="G72" s="4">
        <f t="shared" ca="1" si="1"/>
        <v>2</v>
      </c>
      <c r="H72" s="4">
        <f t="shared" ca="1" si="1"/>
        <v>4</v>
      </c>
      <c r="J72" s="12">
        <f ca="1">IFERROR((VLOOKUP(D72,Criterios!$E$3:$F$8,2,0))+(VLOOKUP(E72,Criterios!$E$9:$F$13,2,0))+(VLOOKUP(F72,Criterios!$E$14:$F$18,2,0))+(VLOOKUP(G72,Criterios!$E$19:$F$23,2,0))+(VLOOKUP(H72,Criterios!$E$24:$F$28,2,0)),"")</f>
        <v>0.85999999999999988</v>
      </c>
    </row>
    <row r="73" spans="1:10" x14ac:dyDescent="0.2">
      <c r="A73" s="2"/>
      <c r="B73" s="22">
        <v>123456857</v>
      </c>
      <c r="C73" s="1" t="str">
        <f>IFERROR(VLOOKUP(Tabla3[[#This Row],[NIT]],Proveedores!$B$2:$C$202,2,0),"")</f>
        <v>Proveedor 69</v>
      </c>
      <c r="D73" s="4">
        <f t="shared" ca="1" si="1"/>
        <v>4</v>
      </c>
      <c r="E73" s="4">
        <f t="shared" ca="1" si="1"/>
        <v>5</v>
      </c>
      <c r="F73" s="4">
        <f t="shared" ca="1" si="1"/>
        <v>3</v>
      </c>
      <c r="G73" s="4">
        <f t="shared" ca="1" si="1"/>
        <v>4</v>
      </c>
      <c r="H73" s="4">
        <f t="shared" ca="1" si="1"/>
        <v>5</v>
      </c>
      <c r="J73" s="12">
        <f ca="1">IFERROR((VLOOKUP(D73,Criterios!$E$3:$F$8,2,0))+(VLOOKUP(E73,Criterios!$E$9:$F$13,2,0))+(VLOOKUP(F73,Criterios!$E$14:$F$18,2,0))+(VLOOKUP(G73,Criterios!$E$19:$F$23,2,0))+(VLOOKUP(H73,Criterios!$E$24:$F$28,2,0)),"")</f>
        <v>0.83000000000000007</v>
      </c>
    </row>
    <row r="74" spans="1:10" x14ac:dyDescent="0.2">
      <c r="A74" s="2"/>
      <c r="B74" s="22">
        <v>123456858</v>
      </c>
      <c r="C74" s="1" t="str">
        <f>IFERROR(VLOOKUP(Tabla3[[#This Row],[NIT]],Proveedores!$B$2:$C$202,2,0),"")</f>
        <v>Proveedor 70</v>
      </c>
      <c r="D74" s="4">
        <f t="shared" ca="1" si="1"/>
        <v>4</v>
      </c>
      <c r="E74" s="4">
        <f t="shared" ca="1" si="1"/>
        <v>4</v>
      </c>
      <c r="F74" s="4">
        <f t="shared" ca="1" si="1"/>
        <v>2</v>
      </c>
      <c r="G74" s="4">
        <f t="shared" ca="1" si="1"/>
        <v>2</v>
      </c>
      <c r="H74" s="4">
        <f t="shared" ca="1" si="1"/>
        <v>3</v>
      </c>
      <c r="J74" s="12">
        <f ca="1">IFERROR((VLOOKUP(D74,Criterios!$E$3:$F$8,2,0))+(VLOOKUP(E74,Criterios!$E$9:$F$13,2,0))+(VLOOKUP(F74,Criterios!$E$14:$F$18,2,0))+(VLOOKUP(G74,Criterios!$E$19:$F$23,2,0))+(VLOOKUP(H74,Criterios!$E$24:$F$28,2,0)),"")</f>
        <v>0.62000000000000011</v>
      </c>
    </row>
    <row r="75" spans="1:10" x14ac:dyDescent="0.2">
      <c r="A75" s="2"/>
      <c r="B75" s="22">
        <v>123456859</v>
      </c>
      <c r="C75" s="1" t="str">
        <f>IFERROR(VLOOKUP(Tabla3[[#This Row],[NIT]],Proveedores!$B$2:$C$202,2,0),"")</f>
        <v>Proveedor 71</v>
      </c>
      <c r="D75" s="4">
        <f t="shared" ca="1" si="1"/>
        <v>3</v>
      </c>
      <c r="E75" s="4">
        <f t="shared" ca="1" si="1"/>
        <v>4</v>
      </c>
      <c r="F75" s="4">
        <f t="shared" ca="1" si="1"/>
        <v>3</v>
      </c>
      <c r="G75" s="4">
        <f t="shared" ca="1" si="1"/>
        <v>2</v>
      </c>
      <c r="H75" s="4">
        <f t="shared" ca="1" si="1"/>
        <v>5</v>
      </c>
      <c r="J75" s="12">
        <f ca="1">IFERROR((VLOOKUP(D75,Criterios!$E$3:$F$8,2,0))+(VLOOKUP(E75,Criterios!$E$9:$F$13,2,0))+(VLOOKUP(F75,Criterios!$E$14:$F$18,2,0))+(VLOOKUP(G75,Criterios!$E$19:$F$23,2,0))+(VLOOKUP(H75,Criterios!$E$24:$F$28,2,0)),"")</f>
        <v>0.65</v>
      </c>
    </row>
    <row r="76" spans="1:10" x14ac:dyDescent="0.2">
      <c r="A76" s="2"/>
      <c r="B76" s="22">
        <v>123456860</v>
      </c>
      <c r="C76" s="1" t="str">
        <f>IFERROR(VLOOKUP(Tabla3[[#This Row],[NIT]],Proveedores!$B$2:$C$202,2,0),"")</f>
        <v>Proveedor 72</v>
      </c>
      <c r="D76" s="4">
        <f t="shared" ca="1" si="1"/>
        <v>4</v>
      </c>
      <c r="E76" s="4">
        <f t="shared" ca="1" si="1"/>
        <v>4</v>
      </c>
      <c r="F76" s="4">
        <f t="shared" ca="1" si="1"/>
        <v>3</v>
      </c>
      <c r="G76" s="4">
        <f t="shared" ca="1" si="1"/>
        <v>3</v>
      </c>
      <c r="H76" s="4">
        <f t="shared" ca="1" si="1"/>
        <v>2</v>
      </c>
      <c r="J76" s="12">
        <f ca="1">IFERROR((VLOOKUP(D76,Criterios!$E$3:$F$8,2,0))+(VLOOKUP(E76,Criterios!$E$9:$F$13,2,0))+(VLOOKUP(F76,Criterios!$E$14:$F$18,2,0))+(VLOOKUP(G76,Criterios!$E$19:$F$23,2,0))+(VLOOKUP(H76,Criterios!$E$24:$F$28,2,0)),"")</f>
        <v>0.68</v>
      </c>
    </row>
    <row r="77" spans="1:10" x14ac:dyDescent="0.2">
      <c r="A77" s="2"/>
      <c r="B77" s="22">
        <v>123456861</v>
      </c>
      <c r="C77" s="1" t="str">
        <f>IFERROR(VLOOKUP(Tabla3[[#This Row],[NIT]],Proveedores!$B$2:$C$202,2,0),"")</f>
        <v>Proveedor 73</v>
      </c>
      <c r="D77" s="4">
        <f t="shared" ca="1" si="1"/>
        <v>4</v>
      </c>
      <c r="E77" s="4">
        <f t="shared" ca="1" si="1"/>
        <v>4</v>
      </c>
      <c r="F77" s="4">
        <f t="shared" ca="1" si="1"/>
        <v>2</v>
      </c>
      <c r="G77" s="4">
        <f t="shared" ca="1" si="1"/>
        <v>5</v>
      </c>
      <c r="H77" s="4">
        <f t="shared" ca="1" si="1"/>
        <v>2</v>
      </c>
      <c r="J77" s="12">
        <f ca="1">IFERROR((VLOOKUP(D77,Criterios!$E$3:$F$8,2,0))+(VLOOKUP(E77,Criterios!$E$9:$F$13,2,0))+(VLOOKUP(F77,Criterios!$E$14:$F$18,2,0))+(VLOOKUP(G77,Criterios!$E$19:$F$23,2,0))+(VLOOKUP(H77,Criterios!$E$24:$F$28,2,0)),"")</f>
        <v>0.72000000000000008</v>
      </c>
    </row>
    <row r="78" spans="1:10" x14ac:dyDescent="0.2">
      <c r="A78" s="2"/>
      <c r="B78" s="22">
        <v>123456862</v>
      </c>
      <c r="C78" s="1" t="str">
        <f>IFERROR(VLOOKUP(Tabla3[[#This Row],[NIT]],Proveedores!$B$2:$C$202,2,0),"")</f>
        <v>Proveedor 74</v>
      </c>
      <c r="D78" s="4">
        <f t="shared" ca="1" si="1"/>
        <v>4</v>
      </c>
      <c r="E78" s="4">
        <f t="shared" ca="1" si="1"/>
        <v>4</v>
      </c>
      <c r="F78" s="4">
        <f t="shared" ca="1" si="1"/>
        <v>5</v>
      </c>
      <c r="G78" s="4">
        <f t="shared" ca="1" si="1"/>
        <v>4</v>
      </c>
      <c r="H78" s="4">
        <f t="shared" ca="1" si="1"/>
        <v>2</v>
      </c>
      <c r="J78" s="12">
        <f ca="1">IFERROR((VLOOKUP(D78,Criterios!$E$3:$F$8,2,0))+(VLOOKUP(E78,Criterios!$E$9:$F$13,2,0))+(VLOOKUP(F78,Criterios!$E$14:$F$18,2,0))+(VLOOKUP(G78,Criterios!$E$19:$F$23,2,0))+(VLOOKUP(H78,Criterios!$E$24:$F$28,2,0)),"")</f>
        <v>0.80000000000000016</v>
      </c>
    </row>
    <row r="79" spans="1:10" x14ac:dyDescent="0.2">
      <c r="A79" s="2"/>
      <c r="B79" s="22">
        <v>123456863</v>
      </c>
      <c r="C79" s="1" t="str">
        <f>IFERROR(VLOOKUP(Tabla3[[#This Row],[NIT]],Proveedores!$B$2:$C$202,2,0),"")</f>
        <v>Proveedor 75</v>
      </c>
      <c r="D79" s="4">
        <f t="shared" ca="1" si="1"/>
        <v>3</v>
      </c>
      <c r="E79" s="4">
        <f t="shared" ca="1" si="1"/>
        <v>5</v>
      </c>
      <c r="F79" s="4">
        <f t="shared" ca="1" si="1"/>
        <v>5</v>
      </c>
      <c r="G79" s="4">
        <f t="shared" ca="1" si="1"/>
        <v>3</v>
      </c>
      <c r="H79" s="4">
        <f t="shared" ca="1" si="1"/>
        <v>3</v>
      </c>
      <c r="J79" s="12">
        <f ca="1">IFERROR((VLOOKUP(D79,Criterios!$E$3:$F$8,2,0))+(VLOOKUP(E79,Criterios!$E$9:$F$13,2,0))+(VLOOKUP(F79,Criterios!$E$14:$F$18,2,0))+(VLOOKUP(G79,Criterios!$E$19:$F$23,2,0))+(VLOOKUP(H79,Criterios!$E$24:$F$28,2,0)),"")</f>
        <v>0.78</v>
      </c>
    </row>
    <row r="80" spans="1:10" x14ac:dyDescent="0.2">
      <c r="A80" s="2"/>
      <c r="B80" s="22">
        <v>123456864</v>
      </c>
      <c r="C80" s="1" t="str">
        <f>IFERROR(VLOOKUP(Tabla3[[#This Row],[NIT]],Proveedores!$B$2:$C$202,2,0),"")</f>
        <v>Proveedor 76</v>
      </c>
      <c r="D80" s="4">
        <f t="shared" ca="1" si="1"/>
        <v>3</v>
      </c>
      <c r="E80" s="4">
        <f t="shared" ca="1" si="1"/>
        <v>3</v>
      </c>
      <c r="F80" s="4">
        <f t="shared" ca="1" si="1"/>
        <v>3</v>
      </c>
      <c r="G80" s="4">
        <f t="shared" ca="1" si="1"/>
        <v>4</v>
      </c>
      <c r="H80" s="4">
        <f t="shared" ca="1" si="1"/>
        <v>2</v>
      </c>
      <c r="J80" s="12">
        <f ca="1">IFERROR((VLOOKUP(D80,Criterios!$E$3:$F$8,2,0))+(VLOOKUP(E80,Criterios!$E$9:$F$13,2,0))+(VLOOKUP(F80,Criterios!$E$14:$F$18,2,0))+(VLOOKUP(G80,Criterios!$E$19:$F$23,2,0))+(VLOOKUP(H80,Criterios!$E$24:$F$28,2,0)),"")</f>
        <v>0.62000000000000011</v>
      </c>
    </row>
    <row r="81" spans="1:10" x14ac:dyDescent="0.2">
      <c r="A81" s="2"/>
      <c r="B81" s="22">
        <v>123456865</v>
      </c>
      <c r="C81" s="1" t="str">
        <f>IFERROR(VLOOKUP(Tabla3[[#This Row],[NIT]],Proveedores!$B$2:$C$202,2,0),"")</f>
        <v>Proveedor 77</v>
      </c>
      <c r="D81" s="4">
        <f t="shared" ca="1" si="1"/>
        <v>3</v>
      </c>
      <c r="E81" s="4">
        <f t="shared" ca="1" si="1"/>
        <v>2</v>
      </c>
      <c r="F81" s="4">
        <f t="shared" ca="1" si="1"/>
        <v>4</v>
      </c>
      <c r="G81" s="4">
        <f t="shared" ca="1" si="1"/>
        <v>4</v>
      </c>
      <c r="H81" s="4">
        <f t="shared" ca="1" si="1"/>
        <v>2</v>
      </c>
      <c r="J81" s="12">
        <f ca="1">IFERROR((VLOOKUP(D81,Criterios!$E$3:$F$8,2,0))+(VLOOKUP(E81,Criterios!$E$9:$F$13,2,0))+(VLOOKUP(F81,Criterios!$E$14:$F$18,2,0))+(VLOOKUP(G81,Criterios!$E$19:$F$23,2,0))+(VLOOKUP(H81,Criterios!$E$24:$F$28,2,0)),"")</f>
        <v>0.6100000000000001</v>
      </c>
    </row>
    <row r="82" spans="1:10" x14ac:dyDescent="0.2">
      <c r="A82" s="2"/>
      <c r="B82" s="22">
        <v>123456866</v>
      </c>
      <c r="C82" s="1" t="str">
        <f>IFERROR(VLOOKUP(Tabla3[[#This Row],[NIT]],Proveedores!$B$2:$C$202,2,0),"")</f>
        <v>Proveedor 78</v>
      </c>
      <c r="D82" s="4">
        <f t="shared" ca="1" si="1"/>
        <v>2</v>
      </c>
      <c r="E82" s="4">
        <f t="shared" ca="1" si="1"/>
        <v>5</v>
      </c>
      <c r="F82" s="4">
        <f t="shared" ca="1" si="1"/>
        <v>3</v>
      </c>
      <c r="G82" s="4">
        <f t="shared" ca="1" si="1"/>
        <v>3</v>
      </c>
      <c r="H82" s="4">
        <f t="shared" ca="1" si="1"/>
        <v>4</v>
      </c>
      <c r="J82" s="12">
        <f ca="1">IFERROR((VLOOKUP(D82,Criterios!$E$3:$F$8,2,0))+(VLOOKUP(E82,Criterios!$E$9:$F$13,2,0))+(VLOOKUP(F82,Criterios!$E$14:$F$18,2,0))+(VLOOKUP(G82,Criterios!$E$19:$F$23,2,0))+(VLOOKUP(H82,Criterios!$E$24:$F$28,2,0)),"")</f>
        <v>0.66999999999999993</v>
      </c>
    </row>
    <row r="83" spans="1:10" x14ac:dyDescent="0.2">
      <c r="A83" s="2"/>
      <c r="B83" s="22">
        <v>123456867</v>
      </c>
      <c r="C83" s="1" t="str">
        <f>IFERROR(VLOOKUP(Tabla3[[#This Row],[NIT]],Proveedores!$B$2:$C$202,2,0),"")</f>
        <v>Proveedor 79</v>
      </c>
      <c r="D83" s="4">
        <f t="shared" ca="1" si="1"/>
        <v>2</v>
      </c>
      <c r="E83" s="4">
        <f t="shared" ca="1" si="1"/>
        <v>3</v>
      </c>
      <c r="F83" s="4">
        <f t="shared" ca="1" si="1"/>
        <v>2</v>
      </c>
      <c r="G83" s="4">
        <f t="shared" ca="1" si="1"/>
        <v>4</v>
      </c>
      <c r="H83" s="4">
        <f t="shared" ca="1" si="1"/>
        <v>4</v>
      </c>
      <c r="J83" s="12">
        <f ca="1">IFERROR((VLOOKUP(D83,Criterios!$E$3:$F$8,2,0))+(VLOOKUP(E83,Criterios!$E$9:$F$13,2,0))+(VLOOKUP(F83,Criterios!$E$14:$F$18,2,0))+(VLOOKUP(G83,Criterios!$E$19:$F$23,2,0))+(VLOOKUP(H83,Criterios!$E$24:$F$28,2,0)),"")</f>
        <v>0.56999999999999995</v>
      </c>
    </row>
    <row r="84" spans="1:10" x14ac:dyDescent="0.2">
      <c r="A84" s="2"/>
      <c r="B84" s="22">
        <v>123456868</v>
      </c>
      <c r="C84" s="1" t="str">
        <f>IFERROR(VLOOKUP(Tabla3[[#This Row],[NIT]],Proveedores!$B$2:$C$202,2,0),"")</f>
        <v>Proveedor 80</v>
      </c>
      <c r="D84" s="4">
        <f t="shared" ca="1" si="1"/>
        <v>4</v>
      </c>
      <c r="E84" s="4">
        <f t="shared" ca="1" si="1"/>
        <v>2</v>
      </c>
      <c r="F84" s="4">
        <f t="shared" ca="1" si="1"/>
        <v>4</v>
      </c>
      <c r="G84" s="4">
        <f t="shared" ca="1" si="1"/>
        <v>4</v>
      </c>
      <c r="H84" s="4">
        <f t="shared" ca="1" si="1"/>
        <v>4</v>
      </c>
      <c r="J84" s="12">
        <f ca="1">IFERROR((VLOOKUP(D84,Criterios!$E$3:$F$8,2,0))+(VLOOKUP(E84,Criterios!$E$9:$F$13,2,0))+(VLOOKUP(F84,Criterios!$E$14:$F$18,2,0))+(VLOOKUP(G84,Criterios!$E$19:$F$23,2,0))+(VLOOKUP(H84,Criterios!$E$24:$F$28,2,0)),"")</f>
        <v>0.70000000000000007</v>
      </c>
    </row>
    <row r="85" spans="1:10" x14ac:dyDescent="0.2">
      <c r="A85" s="2"/>
      <c r="B85" s="22">
        <v>123456869</v>
      </c>
      <c r="C85" s="1" t="str">
        <f>IFERROR(VLOOKUP(Tabla3[[#This Row],[NIT]],Proveedores!$B$2:$C$202,2,0),"")</f>
        <v>Proveedor 81</v>
      </c>
      <c r="D85" s="4">
        <f t="shared" ca="1" si="1"/>
        <v>3</v>
      </c>
      <c r="E85" s="4">
        <f t="shared" ca="1" si="1"/>
        <v>4</v>
      </c>
      <c r="F85" s="4">
        <f t="shared" ca="1" si="1"/>
        <v>3</v>
      </c>
      <c r="G85" s="4">
        <f t="shared" ca="1" si="1"/>
        <v>3</v>
      </c>
      <c r="H85" s="4">
        <f t="shared" ca="1" si="1"/>
        <v>5</v>
      </c>
      <c r="J85" s="12">
        <f ca="1">IFERROR((VLOOKUP(D85,Criterios!$E$3:$F$8,2,0))+(VLOOKUP(E85,Criterios!$E$9:$F$13,2,0))+(VLOOKUP(F85,Criterios!$E$14:$F$18,2,0))+(VLOOKUP(G85,Criterios!$E$19:$F$23,2,0))+(VLOOKUP(H85,Criterios!$E$24:$F$28,2,0)),"")</f>
        <v>0.69000000000000006</v>
      </c>
    </row>
    <row r="86" spans="1:10" x14ac:dyDescent="0.2">
      <c r="A86" s="2"/>
      <c r="B86" s="22">
        <v>123456870</v>
      </c>
      <c r="C86" s="1" t="str">
        <f>IFERROR(VLOOKUP(Tabla3[[#This Row],[NIT]],Proveedores!$B$2:$C$202,2,0),"")</f>
        <v>Proveedor 82</v>
      </c>
      <c r="D86" s="4">
        <f t="shared" ca="1" si="1"/>
        <v>5</v>
      </c>
      <c r="E86" s="4">
        <f t="shared" ca="1" si="1"/>
        <v>5</v>
      </c>
      <c r="F86" s="4">
        <f t="shared" ca="1" si="1"/>
        <v>3</v>
      </c>
      <c r="G86" s="4">
        <f t="shared" ca="1" si="1"/>
        <v>5</v>
      </c>
      <c r="H86" s="4">
        <f t="shared" ca="1" si="1"/>
        <v>4</v>
      </c>
      <c r="J86" s="12">
        <f ca="1">IFERROR((VLOOKUP(D86,Criterios!$E$3:$F$8,2,0))+(VLOOKUP(E86,Criterios!$E$9:$F$13,2,0))+(VLOOKUP(F86,Criterios!$E$14:$F$18,2,0))+(VLOOKUP(G86,Criterios!$E$19:$F$23,2,0))+(VLOOKUP(H86,Criterios!$E$24:$F$28,2,0)),"")</f>
        <v>0.9</v>
      </c>
    </row>
    <row r="87" spans="1:10" x14ac:dyDescent="0.2">
      <c r="A87" s="2"/>
      <c r="B87" s="22">
        <v>123456871</v>
      </c>
      <c r="C87" s="1" t="str">
        <f>IFERROR(VLOOKUP(Tabla3[[#This Row],[NIT]],Proveedores!$B$2:$C$202,2,0),"")</f>
        <v>Proveedor 83</v>
      </c>
      <c r="D87" s="4">
        <f t="shared" ca="1" si="1"/>
        <v>2</v>
      </c>
      <c r="E87" s="4">
        <f t="shared" ca="1" si="1"/>
        <v>2</v>
      </c>
      <c r="F87" s="4">
        <f t="shared" ca="1" si="1"/>
        <v>3</v>
      </c>
      <c r="G87" s="4">
        <f t="shared" ca="1" si="1"/>
        <v>4</v>
      </c>
      <c r="H87" s="4">
        <f t="shared" ca="1" si="1"/>
        <v>2</v>
      </c>
      <c r="J87" s="12">
        <f ca="1">IFERROR((VLOOKUP(D87,Criterios!$E$3:$F$8,2,0))+(VLOOKUP(E87,Criterios!$E$9:$F$13,2,0))+(VLOOKUP(F87,Criterios!$E$14:$F$18,2,0))+(VLOOKUP(G87,Criterios!$E$19:$F$23,2,0))+(VLOOKUP(H87,Criterios!$E$24:$F$28,2,0)),"")</f>
        <v>0.52</v>
      </c>
    </row>
    <row r="88" spans="1:10" x14ac:dyDescent="0.2">
      <c r="A88" s="2"/>
      <c r="B88" s="22">
        <v>123456872</v>
      </c>
      <c r="C88" s="1" t="str">
        <f>IFERROR(VLOOKUP(Tabla3[[#This Row],[NIT]],Proveedores!$B$2:$C$202,2,0),"")</f>
        <v>Proveedor 84</v>
      </c>
      <c r="D88" s="4">
        <f t="shared" ref="D88:H138" ca="1" si="2">RANDBETWEEN(2,5)</f>
        <v>2</v>
      </c>
      <c r="E88" s="4">
        <f t="shared" ca="1" si="2"/>
        <v>2</v>
      </c>
      <c r="F88" s="4">
        <f t="shared" ca="1" si="2"/>
        <v>2</v>
      </c>
      <c r="G88" s="4">
        <f t="shared" ca="1" si="2"/>
        <v>2</v>
      </c>
      <c r="H88" s="4">
        <f t="shared" ca="1" si="2"/>
        <v>4</v>
      </c>
      <c r="J88" s="12">
        <f ca="1">IFERROR((VLOOKUP(D88,Criterios!$E$3:$F$8,2,0))+(VLOOKUP(E88,Criterios!$E$9:$F$13,2,0))+(VLOOKUP(F88,Criterios!$E$14:$F$18,2,0))+(VLOOKUP(G88,Criterios!$E$19:$F$23,2,0))+(VLOOKUP(H88,Criterios!$E$24:$F$28,2,0)),"")</f>
        <v>0.44000000000000006</v>
      </c>
    </row>
    <row r="89" spans="1:10" x14ac:dyDescent="0.2">
      <c r="A89" s="2"/>
      <c r="B89" s="22">
        <v>123456873</v>
      </c>
      <c r="C89" s="1" t="str">
        <f>IFERROR(VLOOKUP(Tabla3[[#This Row],[NIT]],Proveedores!$B$2:$C$202,2,0),"")</f>
        <v>Proveedor 85</v>
      </c>
      <c r="D89" s="4">
        <f t="shared" ca="1" si="2"/>
        <v>4</v>
      </c>
      <c r="E89" s="4">
        <f t="shared" ca="1" si="2"/>
        <v>5</v>
      </c>
      <c r="F89" s="4">
        <f t="shared" ca="1" si="2"/>
        <v>5</v>
      </c>
      <c r="G89" s="4">
        <f t="shared" ca="1" si="2"/>
        <v>4</v>
      </c>
      <c r="H89" s="4">
        <f t="shared" ca="1" si="2"/>
        <v>2</v>
      </c>
      <c r="J89" s="12">
        <f ca="1">IFERROR((VLOOKUP(D89,Criterios!$E$3:$F$8,2,0))+(VLOOKUP(E89,Criterios!$E$9:$F$13,2,0))+(VLOOKUP(F89,Criterios!$E$14:$F$18,2,0))+(VLOOKUP(G89,Criterios!$E$19:$F$23,2,0))+(VLOOKUP(H89,Criterios!$E$24:$F$28,2,0)),"")</f>
        <v>0.85000000000000009</v>
      </c>
    </row>
    <row r="90" spans="1:10" x14ac:dyDescent="0.2">
      <c r="A90" s="2"/>
      <c r="B90" s="22">
        <v>123456874</v>
      </c>
      <c r="C90" s="1" t="str">
        <f>IFERROR(VLOOKUP(Tabla3[[#This Row],[NIT]],Proveedores!$B$2:$C$202,2,0),"")</f>
        <v>Proveedor 86</v>
      </c>
      <c r="D90" s="4">
        <f t="shared" ca="1" si="2"/>
        <v>5</v>
      </c>
      <c r="E90" s="4">
        <f t="shared" ca="1" si="2"/>
        <v>4</v>
      </c>
      <c r="F90" s="4">
        <f t="shared" ca="1" si="2"/>
        <v>3</v>
      </c>
      <c r="G90" s="4">
        <f t="shared" ca="1" si="2"/>
        <v>3</v>
      </c>
      <c r="H90" s="4">
        <f t="shared" ca="1" si="2"/>
        <v>3</v>
      </c>
      <c r="J90" s="12">
        <f ca="1">IFERROR((VLOOKUP(D90,Criterios!$E$3:$F$8,2,0))+(VLOOKUP(E90,Criterios!$E$9:$F$13,2,0))+(VLOOKUP(F90,Criterios!$E$14:$F$18,2,0))+(VLOOKUP(G90,Criterios!$E$19:$F$23,2,0))+(VLOOKUP(H90,Criterios!$E$24:$F$28,2,0)),"")</f>
        <v>0.75</v>
      </c>
    </row>
    <row r="91" spans="1:10" x14ac:dyDescent="0.2">
      <c r="A91" s="2"/>
      <c r="B91" s="22">
        <v>123456875</v>
      </c>
      <c r="C91" s="1" t="str">
        <f>IFERROR(VLOOKUP(Tabla3[[#This Row],[NIT]],Proveedores!$B$2:$C$202,2,0),"")</f>
        <v>Proveedor 87</v>
      </c>
      <c r="D91" s="4">
        <f t="shared" ca="1" si="2"/>
        <v>2</v>
      </c>
      <c r="E91" s="4">
        <f t="shared" ca="1" si="2"/>
        <v>4</v>
      </c>
      <c r="F91" s="4">
        <f t="shared" ca="1" si="2"/>
        <v>4</v>
      </c>
      <c r="G91" s="4">
        <f t="shared" ca="1" si="2"/>
        <v>5</v>
      </c>
      <c r="H91" s="4">
        <f t="shared" ca="1" si="2"/>
        <v>5</v>
      </c>
      <c r="J91" s="12">
        <f ca="1">IFERROR((VLOOKUP(D91,Criterios!$E$3:$F$8,2,0))+(VLOOKUP(E91,Criterios!$E$9:$F$13,2,0))+(VLOOKUP(F91,Criterios!$E$14:$F$18,2,0))+(VLOOKUP(G91,Criterios!$E$19:$F$23,2,0))+(VLOOKUP(H91,Criterios!$E$24:$F$28,2,0)),"")</f>
        <v>0.76000000000000012</v>
      </c>
    </row>
    <row r="92" spans="1:10" x14ac:dyDescent="0.2">
      <c r="A92" s="2"/>
      <c r="B92" s="22">
        <v>123456876</v>
      </c>
      <c r="C92" s="1" t="str">
        <f>IFERROR(VLOOKUP(Tabla3[[#This Row],[NIT]],Proveedores!$B$2:$C$202,2,0),"")</f>
        <v>Proveedor 88</v>
      </c>
      <c r="D92" s="4">
        <f t="shared" ca="1" si="2"/>
        <v>5</v>
      </c>
      <c r="E92" s="4">
        <f t="shared" ca="1" si="2"/>
        <v>4</v>
      </c>
      <c r="F92" s="4">
        <f t="shared" ca="1" si="2"/>
        <v>4</v>
      </c>
      <c r="G92" s="4">
        <f t="shared" ca="1" si="2"/>
        <v>2</v>
      </c>
      <c r="H92" s="4">
        <f t="shared" ca="1" si="2"/>
        <v>3</v>
      </c>
      <c r="J92" s="12">
        <f ca="1">IFERROR((VLOOKUP(D92,Criterios!$E$3:$F$8,2,0))+(VLOOKUP(E92,Criterios!$E$9:$F$13,2,0))+(VLOOKUP(F92,Criterios!$E$14:$F$18,2,0))+(VLOOKUP(G92,Criterios!$E$19:$F$23,2,0))+(VLOOKUP(H92,Criterios!$E$24:$F$28,2,0)),"")</f>
        <v>0.75</v>
      </c>
    </row>
    <row r="93" spans="1:10" x14ac:dyDescent="0.2">
      <c r="A93" s="2"/>
      <c r="B93" s="22">
        <v>123456877</v>
      </c>
      <c r="C93" s="1" t="str">
        <f>IFERROR(VLOOKUP(Tabla3[[#This Row],[NIT]],Proveedores!$B$2:$C$202,2,0),"")</f>
        <v>Proveedor 89</v>
      </c>
      <c r="D93" s="4">
        <f t="shared" ca="1" si="2"/>
        <v>5</v>
      </c>
      <c r="E93" s="4">
        <f t="shared" ca="1" si="2"/>
        <v>4</v>
      </c>
      <c r="F93" s="4">
        <f t="shared" ca="1" si="2"/>
        <v>4</v>
      </c>
      <c r="G93" s="4">
        <f t="shared" ca="1" si="2"/>
        <v>5</v>
      </c>
      <c r="H93" s="4">
        <f t="shared" ca="1" si="2"/>
        <v>3</v>
      </c>
      <c r="J93" s="12">
        <f ca="1">IFERROR((VLOOKUP(D93,Criterios!$E$3:$F$8,2,0))+(VLOOKUP(E93,Criterios!$E$9:$F$13,2,0))+(VLOOKUP(F93,Criterios!$E$14:$F$18,2,0))+(VLOOKUP(G93,Criterios!$E$19:$F$23,2,0))+(VLOOKUP(H93,Criterios!$E$24:$F$28,2,0)),"")</f>
        <v>0.87000000000000011</v>
      </c>
    </row>
    <row r="94" spans="1:10" x14ac:dyDescent="0.2">
      <c r="A94" s="2"/>
      <c r="B94" s="22">
        <v>123456878</v>
      </c>
      <c r="C94" s="1" t="str">
        <f>IFERROR(VLOOKUP(Tabla3[[#This Row],[NIT]],Proveedores!$B$2:$C$202,2,0),"")</f>
        <v>Proveedor 90</v>
      </c>
      <c r="D94" s="4">
        <f t="shared" ca="1" si="2"/>
        <v>4</v>
      </c>
      <c r="E94" s="4">
        <f t="shared" ca="1" si="2"/>
        <v>2</v>
      </c>
      <c r="F94" s="4">
        <f t="shared" ca="1" si="2"/>
        <v>2</v>
      </c>
      <c r="G94" s="4">
        <f t="shared" ca="1" si="2"/>
        <v>5</v>
      </c>
      <c r="H94" s="4">
        <f t="shared" ca="1" si="2"/>
        <v>3</v>
      </c>
      <c r="J94" s="12">
        <f ca="1">IFERROR((VLOOKUP(D94,Criterios!$E$3:$F$8,2,0))+(VLOOKUP(E94,Criterios!$E$9:$F$13,2,0))+(VLOOKUP(F94,Criterios!$E$14:$F$18,2,0))+(VLOOKUP(G94,Criterios!$E$19:$F$23,2,0))+(VLOOKUP(H94,Criterios!$E$24:$F$28,2,0)),"")</f>
        <v>0.64000000000000012</v>
      </c>
    </row>
    <row r="95" spans="1:10" x14ac:dyDescent="0.2">
      <c r="A95" s="2"/>
      <c r="B95" s="22">
        <v>123456879</v>
      </c>
      <c r="C95" s="1" t="str">
        <f>IFERROR(VLOOKUP(Tabla3[[#This Row],[NIT]],Proveedores!$B$2:$C$202,2,0),"")</f>
        <v>Proveedor 91</v>
      </c>
      <c r="D95" s="4">
        <f t="shared" ca="1" si="2"/>
        <v>2</v>
      </c>
      <c r="E95" s="4">
        <f t="shared" ca="1" si="2"/>
        <v>2</v>
      </c>
      <c r="F95" s="4">
        <f t="shared" ca="1" si="2"/>
        <v>4</v>
      </c>
      <c r="G95" s="4">
        <f t="shared" ca="1" si="2"/>
        <v>3</v>
      </c>
      <c r="H95" s="4">
        <f t="shared" ca="1" si="2"/>
        <v>2</v>
      </c>
      <c r="J95" s="12">
        <f ca="1">IFERROR((VLOOKUP(D95,Criterios!$E$3:$F$8,2,0))+(VLOOKUP(E95,Criterios!$E$9:$F$13,2,0))+(VLOOKUP(F95,Criterios!$E$14:$F$18,2,0))+(VLOOKUP(G95,Criterios!$E$19:$F$23,2,0))+(VLOOKUP(H95,Criterios!$E$24:$F$28,2,0)),"")</f>
        <v>0.52</v>
      </c>
    </row>
    <row r="96" spans="1:10" x14ac:dyDescent="0.2">
      <c r="A96" s="2"/>
      <c r="B96" s="22">
        <v>123456880</v>
      </c>
      <c r="C96" s="1" t="str">
        <f>IFERROR(VLOOKUP(Tabla3[[#This Row],[NIT]],Proveedores!$B$2:$C$202,2,0),"")</f>
        <v>Proveedor 92</v>
      </c>
      <c r="D96" s="4">
        <f t="shared" ca="1" si="2"/>
        <v>3</v>
      </c>
      <c r="E96" s="4">
        <f t="shared" ca="1" si="2"/>
        <v>3</v>
      </c>
      <c r="F96" s="4">
        <f t="shared" ca="1" si="2"/>
        <v>3</v>
      </c>
      <c r="G96" s="4">
        <f t="shared" ca="1" si="2"/>
        <v>4</v>
      </c>
      <c r="H96" s="4">
        <f t="shared" ca="1" si="2"/>
        <v>4</v>
      </c>
      <c r="J96" s="12">
        <f ca="1">IFERROR((VLOOKUP(D96,Criterios!$E$3:$F$8,2,0))+(VLOOKUP(E96,Criterios!$E$9:$F$13,2,0))+(VLOOKUP(F96,Criterios!$E$14:$F$18,2,0))+(VLOOKUP(G96,Criterios!$E$19:$F$23,2,0))+(VLOOKUP(H96,Criterios!$E$24:$F$28,2,0)),"")</f>
        <v>0.66</v>
      </c>
    </row>
    <row r="97" spans="1:10" x14ac:dyDescent="0.2">
      <c r="A97" s="2"/>
      <c r="B97" s="22">
        <v>123456881</v>
      </c>
      <c r="C97" s="1" t="str">
        <f>IFERROR(VLOOKUP(Tabla3[[#This Row],[NIT]],Proveedores!$B$2:$C$202,2,0),"")</f>
        <v>Proveedor 93</v>
      </c>
      <c r="D97" s="4">
        <f t="shared" ca="1" si="2"/>
        <v>3</v>
      </c>
      <c r="E97" s="4">
        <f t="shared" ca="1" si="2"/>
        <v>4</v>
      </c>
      <c r="F97" s="4">
        <f t="shared" ca="1" si="2"/>
        <v>5</v>
      </c>
      <c r="G97" s="4">
        <f t="shared" ca="1" si="2"/>
        <v>5</v>
      </c>
      <c r="H97" s="4">
        <f t="shared" ca="1" si="2"/>
        <v>3</v>
      </c>
      <c r="J97" s="12">
        <f ca="1">IFERROR((VLOOKUP(D97,Criterios!$E$3:$F$8,2,0))+(VLOOKUP(E97,Criterios!$E$9:$F$13,2,0))+(VLOOKUP(F97,Criterios!$E$14:$F$18,2,0))+(VLOOKUP(G97,Criterios!$E$19:$F$23,2,0))+(VLOOKUP(H97,Criterios!$E$24:$F$28,2,0)),"")</f>
        <v>0.81</v>
      </c>
    </row>
    <row r="98" spans="1:10" x14ac:dyDescent="0.2">
      <c r="A98" s="2"/>
      <c r="B98" s="22">
        <v>123456882</v>
      </c>
      <c r="C98" s="1" t="str">
        <f>IFERROR(VLOOKUP(Tabla3[[#This Row],[NIT]],Proveedores!$B$2:$C$202,2,0),"")</f>
        <v>Proveedor 94</v>
      </c>
      <c r="D98" s="4">
        <f t="shared" ca="1" si="2"/>
        <v>2</v>
      </c>
      <c r="E98" s="4">
        <f t="shared" ca="1" si="2"/>
        <v>3</v>
      </c>
      <c r="F98" s="4">
        <f t="shared" ca="1" si="2"/>
        <v>5</v>
      </c>
      <c r="G98" s="4">
        <f t="shared" ca="1" si="2"/>
        <v>4</v>
      </c>
      <c r="H98" s="4">
        <f t="shared" ca="1" si="2"/>
        <v>4</v>
      </c>
      <c r="J98" s="12">
        <f ca="1">IFERROR((VLOOKUP(D98,Criterios!$E$3:$F$8,2,0))+(VLOOKUP(E98,Criterios!$E$9:$F$13,2,0))+(VLOOKUP(F98,Criterios!$E$14:$F$18,2,0))+(VLOOKUP(G98,Criterios!$E$19:$F$23,2,0))+(VLOOKUP(H98,Criterios!$E$24:$F$28,2,0)),"")</f>
        <v>0.69</v>
      </c>
    </row>
    <row r="99" spans="1:10" x14ac:dyDescent="0.2">
      <c r="A99" s="2"/>
      <c r="B99" s="22">
        <v>123456883</v>
      </c>
      <c r="C99" s="1" t="str">
        <f>IFERROR(VLOOKUP(Tabla3[[#This Row],[NIT]],Proveedores!$B$2:$C$202,2,0),"")</f>
        <v>Proveedor 95</v>
      </c>
      <c r="D99" s="4">
        <f t="shared" ca="1" si="2"/>
        <v>2</v>
      </c>
      <c r="E99" s="4">
        <f t="shared" ca="1" si="2"/>
        <v>5</v>
      </c>
      <c r="F99" s="4">
        <f t="shared" ca="1" si="2"/>
        <v>4</v>
      </c>
      <c r="G99" s="4">
        <f t="shared" ca="1" si="2"/>
        <v>2</v>
      </c>
      <c r="H99" s="4">
        <f t="shared" ca="1" si="2"/>
        <v>5</v>
      </c>
      <c r="J99" s="12">
        <f ca="1">IFERROR((VLOOKUP(D99,Criterios!$E$3:$F$8,2,0))+(VLOOKUP(E99,Criterios!$E$9:$F$13,2,0))+(VLOOKUP(F99,Criterios!$E$14:$F$18,2,0))+(VLOOKUP(G99,Criterios!$E$19:$F$23,2,0))+(VLOOKUP(H99,Criterios!$E$24:$F$28,2,0)),"")</f>
        <v>0.69</v>
      </c>
    </row>
    <row r="100" spans="1:10" x14ac:dyDescent="0.2">
      <c r="A100" s="2"/>
      <c r="B100" s="22">
        <v>123456884</v>
      </c>
      <c r="C100" s="1" t="str">
        <f>IFERROR(VLOOKUP(Tabla3[[#This Row],[NIT]],Proveedores!$B$2:$C$202,2,0),"")</f>
        <v>Proveedor 96</v>
      </c>
      <c r="D100" s="4">
        <f t="shared" ca="1" si="2"/>
        <v>4</v>
      </c>
      <c r="E100" s="4">
        <f t="shared" ca="1" si="2"/>
        <v>2</v>
      </c>
      <c r="F100" s="4">
        <f t="shared" ca="1" si="2"/>
        <v>2</v>
      </c>
      <c r="G100" s="4">
        <f t="shared" ca="1" si="2"/>
        <v>4</v>
      </c>
      <c r="H100" s="4">
        <f t="shared" ca="1" si="2"/>
        <v>2</v>
      </c>
      <c r="J100" s="12">
        <f ca="1">IFERROR((VLOOKUP(D100,Criterios!$E$3:$F$8,2,0))+(VLOOKUP(E100,Criterios!$E$9:$F$13,2,0))+(VLOOKUP(F100,Criterios!$E$14:$F$18,2,0))+(VLOOKUP(G100,Criterios!$E$19:$F$23,2,0))+(VLOOKUP(H100,Criterios!$E$24:$F$28,2,0)),"")</f>
        <v>0.58000000000000007</v>
      </c>
    </row>
    <row r="101" spans="1:10" x14ac:dyDescent="0.2">
      <c r="A101" s="2"/>
      <c r="B101" s="22">
        <v>123456885</v>
      </c>
      <c r="C101" s="1" t="str">
        <f>IFERROR(VLOOKUP(Tabla3[[#This Row],[NIT]],Proveedores!$B$2:$C$202,2,0),"")</f>
        <v>Proveedor 97</v>
      </c>
      <c r="D101" s="4">
        <f t="shared" ca="1" si="2"/>
        <v>5</v>
      </c>
      <c r="E101" s="4">
        <f t="shared" ca="1" si="2"/>
        <v>4</v>
      </c>
      <c r="F101" s="4">
        <f t="shared" ca="1" si="2"/>
        <v>4</v>
      </c>
      <c r="G101" s="4">
        <f t="shared" ca="1" si="2"/>
        <v>4</v>
      </c>
      <c r="H101" s="4">
        <f t="shared" ca="1" si="2"/>
        <v>5</v>
      </c>
      <c r="J101" s="12">
        <f ca="1">IFERROR((VLOOKUP(D101,Criterios!$E$3:$F$8,2,0))+(VLOOKUP(E101,Criterios!$E$9:$F$13,2,0))+(VLOOKUP(F101,Criterios!$E$14:$F$18,2,0))+(VLOOKUP(G101,Criterios!$E$19:$F$23,2,0))+(VLOOKUP(H101,Criterios!$E$24:$F$28,2,0)),"")</f>
        <v>0.87</v>
      </c>
    </row>
    <row r="102" spans="1:10" x14ac:dyDescent="0.2">
      <c r="A102" s="2"/>
      <c r="B102" s="22">
        <v>123456886</v>
      </c>
      <c r="C102" s="1" t="str">
        <f>IFERROR(VLOOKUP(Tabla3[[#This Row],[NIT]],Proveedores!$B$2:$C$202,2,0),"")</f>
        <v>Proveedor 98</v>
      </c>
      <c r="D102" s="4">
        <f t="shared" ca="1" si="2"/>
        <v>3</v>
      </c>
      <c r="E102" s="4">
        <f t="shared" ca="1" si="2"/>
        <v>5</v>
      </c>
      <c r="F102" s="4">
        <f t="shared" ca="1" si="2"/>
        <v>3</v>
      </c>
      <c r="G102" s="4">
        <f t="shared" ca="1" si="2"/>
        <v>5</v>
      </c>
      <c r="H102" s="4">
        <f t="shared" ca="1" si="2"/>
        <v>4</v>
      </c>
      <c r="J102" s="12">
        <f ca="1">IFERROR((VLOOKUP(D102,Criterios!$E$3:$F$8,2,0))+(VLOOKUP(E102,Criterios!$E$9:$F$13,2,0))+(VLOOKUP(F102,Criterios!$E$14:$F$18,2,0))+(VLOOKUP(G102,Criterios!$E$19:$F$23,2,0))+(VLOOKUP(H102,Criterios!$E$24:$F$28,2,0)),"")</f>
        <v>0.79999999999999993</v>
      </c>
    </row>
    <row r="103" spans="1:10" x14ac:dyDescent="0.2">
      <c r="A103" s="2"/>
      <c r="B103" s="22">
        <v>123456887</v>
      </c>
      <c r="C103" s="1" t="str">
        <f>IFERROR(VLOOKUP(Tabla3[[#This Row],[NIT]],Proveedores!$B$2:$C$202,2,0),"")</f>
        <v>Proveedor 99</v>
      </c>
      <c r="D103" s="4">
        <f t="shared" ca="1" si="2"/>
        <v>4</v>
      </c>
      <c r="E103" s="4">
        <f t="shared" ca="1" si="2"/>
        <v>2</v>
      </c>
      <c r="F103" s="4">
        <f t="shared" ca="1" si="2"/>
        <v>5</v>
      </c>
      <c r="G103" s="4">
        <f t="shared" ca="1" si="2"/>
        <v>2</v>
      </c>
      <c r="H103" s="4">
        <f t="shared" ca="1" si="2"/>
        <v>5</v>
      </c>
      <c r="J103" s="12">
        <f ca="1">IFERROR((VLOOKUP(D103,Criterios!$E$3:$F$8,2,0))+(VLOOKUP(E103,Criterios!$E$9:$F$13,2,0))+(VLOOKUP(F103,Criterios!$E$14:$F$18,2,0))+(VLOOKUP(G103,Criterios!$E$19:$F$23,2,0))+(VLOOKUP(H103,Criterios!$E$24:$F$28,2,0)),"")</f>
        <v>0.67999999999999994</v>
      </c>
    </row>
    <row r="104" spans="1:10" x14ac:dyDescent="0.2">
      <c r="A104" s="2"/>
      <c r="B104" s="22">
        <v>123456888</v>
      </c>
      <c r="C104" s="1" t="str">
        <f>IFERROR(VLOOKUP(Tabla3[[#This Row],[NIT]],Proveedores!$B$2:$C$202,2,0),"")</f>
        <v>Proveedor 100</v>
      </c>
      <c r="D104" s="4">
        <f t="shared" ca="1" si="2"/>
        <v>5</v>
      </c>
      <c r="E104" s="4">
        <f t="shared" ca="1" si="2"/>
        <v>4</v>
      </c>
      <c r="F104" s="4">
        <f t="shared" ca="1" si="2"/>
        <v>4</v>
      </c>
      <c r="G104" s="4">
        <f t="shared" ca="1" si="2"/>
        <v>2</v>
      </c>
      <c r="H104" s="4">
        <f t="shared" ca="1" si="2"/>
        <v>2</v>
      </c>
      <c r="J104" s="12">
        <f ca="1">IFERROR((VLOOKUP(D104,Criterios!$E$3:$F$8,2,0))+(VLOOKUP(E104,Criterios!$E$9:$F$13,2,0))+(VLOOKUP(F104,Criterios!$E$14:$F$18,2,0))+(VLOOKUP(G104,Criterios!$E$19:$F$23,2,0))+(VLOOKUP(H104,Criterios!$E$24:$F$28,2,0)),"")</f>
        <v>0.73</v>
      </c>
    </row>
    <row r="105" spans="1:10" x14ac:dyDescent="0.2">
      <c r="A105" s="2"/>
      <c r="B105" s="22">
        <v>123456889</v>
      </c>
      <c r="C105" s="1" t="str">
        <f>IFERROR(VLOOKUP(Tabla3[[#This Row],[NIT]],Proveedores!$B$2:$C$202,2,0),"")</f>
        <v>Proveedor 101</v>
      </c>
      <c r="D105" s="4">
        <f t="shared" ca="1" si="2"/>
        <v>5</v>
      </c>
      <c r="E105" s="4">
        <f t="shared" ca="1" si="2"/>
        <v>4</v>
      </c>
      <c r="F105" s="4">
        <f t="shared" ca="1" si="2"/>
        <v>2</v>
      </c>
      <c r="G105" s="4">
        <f t="shared" ca="1" si="2"/>
        <v>5</v>
      </c>
      <c r="H105" s="4">
        <f t="shared" ca="1" si="2"/>
        <v>3</v>
      </c>
      <c r="J105" s="12">
        <f ca="1">IFERROR((VLOOKUP(D105,Criterios!$E$3:$F$8,2,0))+(VLOOKUP(E105,Criterios!$E$9:$F$13,2,0))+(VLOOKUP(F105,Criterios!$E$14:$F$18,2,0))+(VLOOKUP(G105,Criterios!$E$19:$F$23,2,0))+(VLOOKUP(H105,Criterios!$E$24:$F$28,2,0)),"")</f>
        <v>0.79</v>
      </c>
    </row>
    <row r="106" spans="1:10" x14ac:dyDescent="0.2">
      <c r="A106" s="2"/>
      <c r="B106" s="22">
        <v>123456890</v>
      </c>
      <c r="C106" s="1" t="str">
        <f>IFERROR(VLOOKUP(Tabla3[[#This Row],[NIT]],Proveedores!$B$2:$C$202,2,0),"")</f>
        <v>Proveedor 102</v>
      </c>
      <c r="D106" s="4">
        <f t="shared" ca="1" si="2"/>
        <v>2</v>
      </c>
      <c r="E106" s="4">
        <f t="shared" ca="1" si="2"/>
        <v>3</v>
      </c>
      <c r="F106" s="4">
        <f t="shared" ca="1" si="2"/>
        <v>5</v>
      </c>
      <c r="G106" s="4">
        <f t="shared" ca="1" si="2"/>
        <v>3</v>
      </c>
      <c r="H106" s="4">
        <f t="shared" ca="1" si="2"/>
        <v>2</v>
      </c>
      <c r="J106" s="12">
        <f ca="1">IFERROR((VLOOKUP(D106,Criterios!$E$3:$F$8,2,0))+(VLOOKUP(E106,Criterios!$E$9:$F$13,2,0))+(VLOOKUP(F106,Criterios!$E$14:$F$18,2,0))+(VLOOKUP(G106,Criterios!$E$19:$F$23,2,0))+(VLOOKUP(H106,Criterios!$E$24:$F$28,2,0)),"")</f>
        <v>0.6100000000000001</v>
      </c>
    </row>
    <row r="107" spans="1:10" x14ac:dyDescent="0.2">
      <c r="A107" s="2"/>
      <c r="B107" s="22">
        <v>123456891</v>
      </c>
      <c r="C107" s="1" t="str">
        <f>IFERROR(VLOOKUP(Tabla3[[#This Row],[NIT]],Proveedores!$B$2:$C$202,2,0),"")</f>
        <v>Proveedor 103</v>
      </c>
      <c r="D107" s="4">
        <f t="shared" ca="1" si="2"/>
        <v>4</v>
      </c>
      <c r="E107" s="4">
        <f t="shared" ca="1" si="2"/>
        <v>2</v>
      </c>
      <c r="F107" s="4">
        <f t="shared" ca="1" si="2"/>
        <v>5</v>
      </c>
      <c r="G107" s="4">
        <f t="shared" ca="1" si="2"/>
        <v>3</v>
      </c>
      <c r="H107" s="4">
        <f t="shared" ca="1" si="2"/>
        <v>4</v>
      </c>
      <c r="J107" s="12">
        <f ca="1">IFERROR((VLOOKUP(D107,Criterios!$E$3:$F$8,2,0))+(VLOOKUP(E107,Criterios!$E$9:$F$13,2,0))+(VLOOKUP(F107,Criterios!$E$14:$F$18,2,0))+(VLOOKUP(G107,Criterios!$E$19:$F$23,2,0))+(VLOOKUP(H107,Criterios!$E$24:$F$28,2,0)),"")</f>
        <v>0.7</v>
      </c>
    </row>
    <row r="108" spans="1:10" x14ac:dyDescent="0.2">
      <c r="A108" s="2"/>
      <c r="B108" s="22">
        <v>123456892</v>
      </c>
      <c r="C108" s="1" t="str">
        <f>IFERROR(VLOOKUP(Tabla3[[#This Row],[NIT]],Proveedores!$B$2:$C$202,2,0),"")</f>
        <v>Proveedor 104</v>
      </c>
      <c r="D108" s="4">
        <f t="shared" ca="1" si="2"/>
        <v>2</v>
      </c>
      <c r="E108" s="4">
        <f t="shared" ca="1" si="2"/>
        <v>3</v>
      </c>
      <c r="F108" s="4">
        <f t="shared" ca="1" si="2"/>
        <v>3</v>
      </c>
      <c r="G108" s="4">
        <f t="shared" ca="1" si="2"/>
        <v>3</v>
      </c>
      <c r="H108" s="4">
        <f t="shared" ca="1" si="2"/>
        <v>2</v>
      </c>
      <c r="J108" s="12">
        <f ca="1">IFERROR((VLOOKUP(D108,Criterios!$E$3:$F$8,2,0))+(VLOOKUP(E108,Criterios!$E$9:$F$13,2,0))+(VLOOKUP(F108,Criterios!$E$14:$F$18,2,0))+(VLOOKUP(G108,Criterios!$E$19:$F$23,2,0))+(VLOOKUP(H108,Criterios!$E$24:$F$28,2,0)),"")</f>
        <v>0.53</v>
      </c>
    </row>
    <row r="109" spans="1:10" x14ac:dyDescent="0.2">
      <c r="A109" s="2"/>
      <c r="B109" s="22">
        <v>123456893</v>
      </c>
      <c r="C109" s="1" t="str">
        <f>IFERROR(VLOOKUP(Tabla3[[#This Row],[NIT]],Proveedores!$B$2:$C$202,2,0),"")</f>
        <v>Proveedor 105</v>
      </c>
      <c r="D109" s="4">
        <f t="shared" ca="1" si="2"/>
        <v>4</v>
      </c>
      <c r="E109" s="4">
        <f t="shared" ca="1" si="2"/>
        <v>4</v>
      </c>
      <c r="F109" s="4">
        <f t="shared" ca="1" si="2"/>
        <v>4</v>
      </c>
      <c r="G109" s="4">
        <f t="shared" ca="1" si="2"/>
        <v>2</v>
      </c>
      <c r="H109" s="4">
        <f t="shared" ca="1" si="2"/>
        <v>4</v>
      </c>
      <c r="J109" s="12">
        <f ca="1">IFERROR((VLOOKUP(D109,Criterios!$E$3:$F$8,2,0))+(VLOOKUP(E109,Criterios!$E$9:$F$13,2,0))+(VLOOKUP(F109,Criterios!$E$14:$F$18,2,0))+(VLOOKUP(G109,Criterios!$E$19:$F$23,2,0))+(VLOOKUP(H109,Criterios!$E$24:$F$28,2,0)),"")</f>
        <v>0.72</v>
      </c>
    </row>
    <row r="110" spans="1:10" x14ac:dyDescent="0.2">
      <c r="A110" s="2"/>
      <c r="B110" s="22">
        <v>123456894</v>
      </c>
      <c r="C110" s="1" t="str">
        <f>IFERROR(VLOOKUP(Tabla3[[#This Row],[NIT]],Proveedores!$B$2:$C$202,2,0),"")</f>
        <v>Proveedor 106</v>
      </c>
      <c r="D110" s="4">
        <f t="shared" ca="1" si="2"/>
        <v>4</v>
      </c>
      <c r="E110" s="4">
        <f t="shared" ca="1" si="2"/>
        <v>2</v>
      </c>
      <c r="F110" s="4">
        <f t="shared" ca="1" si="2"/>
        <v>4</v>
      </c>
      <c r="G110" s="4">
        <f t="shared" ca="1" si="2"/>
        <v>4</v>
      </c>
      <c r="H110" s="4">
        <f t="shared" ca="1" si="2"/>
        <v>3</v>
      </c>
      <c r="J110" s="12">
        <f ca="1">IFERROR((VLOOKUP(D110,Criterios!$E$3:$F$8,2,0))+(VLOOKUP(E110,Criterios!$E$9:$F$13,2,0))+(VLOOKUP(F110,Criterios!$E$14:$F$18,2,0))+(VLOOKUP(G110,Criterios!$E$19:$F$23,2,0))+(VLOOKUP(H110,Criterios!$E$24:$F$28,2,0)),"")</f>
        <v>0.68000000000000016</v>
      </c>
    </row>
    <row r="111" spans="1:10" x14ac:dyDescent="0.2">
      <c r="A111" s="2"/>
      <c r="B111" s="22">
        <v>123456895</v>
      </c>
      <c r="C111" s="1" t="str">
        <f>IFERROR(VLOOKUP(Tabla3[[#This Row],[NIT]],Proveedores!$B$2:$C$202,2,0),"")</f>
        <v>Proveedor 107</v>
      </c>
      <c r="D111" s="4">
        <f t="shared" ca="1" si="2"/>
        <v>3</v>
      </c>
      <c r="E111" s="4">
        <f t="shared" ca="1" si="2"/>
        <v>3</v>
      </c>
      <c r="F111" s="4">
        <f t="shared" ca="1" si="2"/>
        <v>2</v>
      </c>
      <c r="G111" s="4">
        <f t="shared" ca="1" si="2"/>
        <v>2</v>
      </c>
      <c r="H111" s="4">
        <f t="shared" ca="1" si="2"/>
        <v>4</v>
      </c>
      <c r="J111" s="12">
        <f ca="1">IFERROR((VLOOKUP(D111,Criterios!$E$3:$F$8,2,0))+(VLOOKUP(E111,Criterios!$E$9:$F$13,2,0))+(VLOOKUP(F111,Criterios!$E$14:$F$18,2,0))+(VLOOKUP(G111,Criterios!$E$19:$F$23,2,0))+(VLOOKUP(H111,Criterios!$E$24:$F$28,2,0)),"")</f>
        <v>0.54</v>
      </c>
    </row>
    <row r="112" spans="1:10" x14ac:dyDescent="0.2">
      <c r="A112" s="2"/>
      <c r="B112" s="22">
        <v>123456896</v>
      </c>
      <c r="C112" s="1" t="str">
        <f>IFERROR(VLOOKUP(Tabla3[[#This Row],[NIT]],Proveedores!$B$2:$C$202,2,0),"")</f>
        <v>Proveedor 108</v>
      </c>
      <c r="D112" s="4">
        <f t="shared" ca="1" si="2"/>
        <v>3</v>
      </c>
      <c r="E112" s="4">
        <f t="shared" ca="1" si="2"/>
        <v>4</v>
      </c>
      <c r="F112" s="4">
        <f t="shared" ca="1" si="2"/>
        <v>2</v>
      </c>
      <c r="G112" s="4">
        <f t="shared" ca="1" si="2"/>
        <v>5</v>
      </c>
      <c r="H112" s="4">
        <f t="shared" ca="1" si="2"/>
        <v>2</v>
      </c>
      <c r="J112" s="12">
        <f ca="1">IFERROR((VLOOKUP(D112,Criterios!$E$3:$F$8,2,0))+(VLOOKUP(E112,Criterios!$E$9:$F$13,2,0))+(VLOOKUP(F112,Criterios!$E$14:$F$18,2,0))+(VLOOKUP(G112,Criterios!$E$19:$F$23,2,0))+(VLOOKUP(H112,Criterios!$E$24:$F$28,2,0)),"")</f>
        <v>0.67000000000000015</v>
      </c>
    </row>
    <row r="113" spans="1:10" x14ac:dyDescent="0.2">
      <c r="A113" s="2"/>
      <c r="B113" s="22">
        <v>123456897</v>
      </c>
      <c r="C113" s="1" t="str">
        <f>IFERROR(VLOOKUP(Tabla3[[#This Row],[NIT]],Proveedores!$B$2:$C$202,2,0),"")</f>
        <v>Proveedor 109</v>
      </c>
      <c r="D113" s="4">
        <f t="shared" ca="1" si="2"/>
        <v>4</v>
      </c>
      <c r="E113" s="4">
        <f t="shared" ca="1" si="2"/>
        <v>2</v>
      </c>
      <c r="F113" s="4">
        <f t="shared" ca="1" si="2"/>
        <v>2</v>
      </c>
      <c r="G113" s="4">
        <f t="shared" ca="1" si="2"/>
        <v>3</v>
      </c>
      <c r="H113" s="4">
        <f t="shared" ca="1" si="2"/>
        <v>3</v>
      </c>
      <c r="J113" s="12">
        <f ca="1">IFERROR((VLOOKUP(D113,Criterios!$E$3:$F$8,2,0))+(VLOOKUP(E113,Criterios!$E$9:$F$13,2,0))+(VLOOKUP(F113,Criterios!$E$14:$F$18,2,0))+(VLOOKUP(G113,Criterios!$E$19:$F$23,2,0))+(VLOOKUP(H113,Criterios!$E$24:$F$28,2,0)),"")</f>
        <v>0.56000000000000005</v>
      </c>
    </row>
    <row r="114" spans="1:10" x14ac:dyDescent="0.2">
      <c r="A114" s="2"/>
      <c r="B114" s="22">
        <v>123456898</v>
      </c>
      <c r="C114" s="1" t="str">
        <f>IFERROR(VLOOKUP(Tabla3[[#This Row],[NIT]],Proveedores!$B$2:$C$202,2,0),"")</f>
        <v>Proveedor 110</v>
      </c>
      <c r="D114" s="4">
        <f t="shared" ca="1" si="2"/>
        <v>2</v>
      </c>
      <c r="E114" s="4">
        <f t="shared" ca="1" si="2"/>
        <v>3</v>
      </c>
      <c r="F114" s="4">
        <f t="shared" ca="1" si="2"/>
        <v>4</v>
      </c>
      <c r="G114" s="4">
        <f t="shared" ca="1" si="2"/>
        <v>4</v>
      </c>
      <c r="H114" s="4">
        <f t="shared" ca="1" si="2"/>
        <v>3</v>
      </c>
      <c r="J114" s="12">
        <f ca="1">IFERROR((VLOOKUP(D114,Criterios!$E$3:$F$8,2,0))+(VLOOKUP(E114,Criterios!$E$9:$F$13,2,0))+(VLOOKUP(F114,Criterios!$E$14:$F$18,2,0))+(VLOOKUP(G114,Criterios!$E$19:$F$23,2,0))+(VLOOKUP(H114,Criterios!$E$24:$F$28,2,0)),"")</f>
        <v>0.63000000000000012</v>
      </c>
    </row>
    <row r="115" spans="1:10" x14ac:dyDescent="0.2">
      <c r="A115" s="2"/>
      <c r="B115" s="22">
        <v>123456899</v>
      </c>
      <c r="C115" s="1" t="str">
        <f>IFERROR(VLOOKUP(Tabla3[[#This Row],[NIT]],Proveedores!$B$2:$C$202,2,0),"")</f>
        <v>Proveedor 111</v>
      </c>
      <c r="D115" s="4">
        <f t="shared" ca="1" si="2"/>
        <v>2</v>
      </c>
      <c r="E115" s="4">
        <f t="shared" ca="1" si="2"/>
        <v>5</v>
      </c>
      <c r="F115" s="4">
        <f t="shared" ca="1" si="2"/>
        <v>5</v>
      </c>
      <c r="G115" s="4">
        <f t="shared" ca="1" si="2"/>
        <v>5</v>
      </c>
      <c r="H115" s="4">
        <f t="shared" ca="1" si="2"/>
        <v>4</v>
      </c>
      <c r="J115" s="12">
        <f ca="1">IFERROR((VLOOKUP(D115,Criterios!$E$3:$F$8,2,0))+(VLOOKUP(E115,Criterios!$E$9:$F$13,2,0))+(VLOOKUP(F115,Criterios!$E$14:$F$18,2,0))+(VLOOKUP(G115,Criterios!$E$19:$F$23,2,0))+(VLOOKUP(H115,Criterios!$E$24:$F$28,2,0)),"")</f>
        <v>0.83</v>
      </c>
    </row>
    <row r="116" spans="1:10" x14ac:dyDescent="0.2">
      <c r="A116" s="2"/>
      <c r="B116" s="22">
        <v>123456900</v>
      </c>
      <c r="C116" s="1" t="str">
        <f>IFERROR(VLOOKUP(Tabla3[[#This Row],[NIT]],Proveedores!$B$2:$C$202,2,0),"")</f>
        <v>Proveedor 112</v>
      </c>
      <c r="D116" s="4">
        <f t="shared" ca="1" si="2"/>
        <v>4</v>
      </c>
      <c r="E116" s="4">
        <f t="shared" ca="1" si="2"/>
        <v>2</v>
      </c>
      <c r="F116" s="4">
        <f t="shared" ca="1" si="2"/>
        <v>2</v>
      </c>
      <c r="G116" s="4">
        <f t="shared" ca="1" si="2"/>
        <v>4</v>
      </c>
      <c r="H116" s="4">
        <f t="shared" ca="1" si="2"/>
        <v>5</v>
      </c>
      <c r="J116" s="12">
        <f ca="1">IFERROR((VLOOKUP(D116,Criterios!$E$3:$F$8,2,0))+(VLOOKUP(E116,Criterios!$E$9:$F$13,2,0))+(VLOOKUP(F116,Criterios!$E$14:$F$18,2,0))+(VLOOKUP(G116,Criterios!$E$19:$F$23,2,0))+(VLOOKUP(H116,Criterios!$E$24:$F$28,2,0)),"")</f>
        <v>0.64</v>
      </c>
    </row>
    <row r="117" spans="1:10" x14ac:dyDescent="0.2">
      <c r="A117" s="2"/>
      <c r="B117" s="22">
        <v>123456901</v>
      </c>
      <c r="C117" s="1" t="str">
        <f>IFERROR(VLOOKUP(Tabla3[[#This Row],[NIT]],Proveedores!$B$2:$C$202,2,0),"")</f>
        <v>Proveedor 113</v>
      </c>
      <c r="D117" s="4">
        <f t="shared" ca="1" si="2"/>
        <v>5</v>
      </c>
      <c r="E117" s="4">
        <f t="shared" ca="1" si="2"/>
        <v>3</v>
      </c>
      <c r="F117" s="4">
        <f t="shared" ca="1" si="2"/>
        <v>5</v>
      </c>
      <c r="G117" s="4">
        <f t="shared" ca="1" si="2"/>
        <v>5</v>
      </c>
      <c r="H117" s="4">
        <f t="shared" ca="1" si="2"/>
        <v>4</v>
      </c>
      <c r="J117" s="12">
        <f ca="1">IFERROR((VLOOKUP(D117,Criterios!$E$3:$F$8,2,0))+(VLOOKUP(E117,Criterios!$E$9:$F$13,2,0))+(VLOOKUP(F117,Criterios!$E$14:$F$18,2,0))+(VLOOKUP(G117,Criterios!$E$19:$F$23,2,0))+(VLOOKUP(H117,Criterios!$E$24:$F$28,2,0)),"")</f>
        <v>0.88</v>
      </c>
    </row>
    <row r="118" spans="1:10" x14ac:dyDescent="0.2">
      <c r="A118" s="2"/>
      <c r="B118" s="22">
        <v>123456902</v>
      </c>
      <c r="C118" s="1" t="str">
        <f>IFERROR(VLOOKUP(Tabla3[[#This Row],[NIT]],Proveedores!$B$2:$C$202,2,0),"")</f>
        <v>Proveedor 114</v>
      </c>
      <c r="D118" s="4">
        <f t="shared" ca="1" si="2"/>
        <v>5</v>
      </c>
      <c r="E118" s="4">
        <f t="shared" ca="1" si="2"/>
        <v>3</v>
      </c>
      <c r="F118" s="4">
        <f t="shared" ca="1" si="2"/>
        <v>4</v>
      </c>
      <c r="G118" s="4">
        <f t="shared" ca="1" si="2"/>
        <v>5</v>
      </c>
      <c r="H118" s="4">
        <f t="shared" ca="1" si="2"/>
        <v>4</v>
      </c>
      <c r="J118" s="12">
        <f ca="1">IFERROR((VLOOKUP(D118,Criterios!$E$3:$F$8,2,0))+(VLOOKUP(E118,Criterios!$E$9:$F$13,2,0))+(VLOOKUP(F118,Criterios!$E$14:$F$18,2,0))+(VLOOKUP(G118,Criterios!$E$19:$F$23,2,0))+(VLOOKUP(H118,Criterios!$E$24:$F$28,2,0)),"")</f>
        <v>0.84</v>
      </c>
    </row>
    <row r="119" spans="1:10" x14ac:dyDescent="0.2">
      <c r="A119" s="2"/>
      <c r="B119" s="22">
        <v>123456903</v>
      </c>
      <c r="C119" s="1" t="str">
        <f>IFERROR(VLOOKUP(Tabla3[[#This Row],[NIT]],Proveedores!$B$2:$C$202,2,0),"")</f>
        <v>Proveedor 115</v>
      </c>
      <c r="D119" s="4">
        <f t="shared" ca="1" si="2"/>
        <v>3</v>
      </c>
      <c r="E119" s="4">
        <f t="shared" ca="1" si="2"/>
        <v>2</v>
      </c>
      <c r="F119" s="4">
        <f t="shared" ca="1" si="2"/>
        <v>5</v>
      </c>
      <c r="G119" s="4">
        <f t="shared" ca="1" si="2"/>
        <v>3</v>
      </c>
      <c r="H119" s="4">
        <f t="shared" ca="1" si="2"/>
        <v>5</v>
      </c>
      <c r="J119" s="12">
        <f ca="1">IFERROR((VLOOKUP(D119,Criterios!$E$3:$F$8,2,0))+(VLOOKUP(E119,Criterios!$E$9:$F$13,2,0))+(VLOOKUP(F119,Criterios!$E$14:$F$18,2,0))+(VLOOKUP(G119,Criterios!$E$19:$F$23,2,0))+(VLOOKUP(H119,Criterios!$E$24:$F$28,2,0)),"")</f>
        <v>0.67</v>
      </c>
    </row>
    <row r="120" spans="1:10" x14ac:dyDescent="0.2">
      <c r="A120" s="2"/>
      <c r="B120" s="22">
        <v>123456904</v>
      </c>
      <c r="C120" s="1" t="str">
        <f>IFERROR(VLOOKUP(Tabla3[[#This Row],[NIT]],Proveedores!$B$2:$C$202,2,0),"")</f>
        <v>Proveedor 116</v>
      </c>
      <c r="D120" s="4">
        <f t="shared" ca="1" si="2"/>
        <v>3</v>
      </c>
      <c r="E120" s="4">
        <f t="shared" ca="1" si="2"/>
        <v>2</v>
      </c>
      <c r="F120" s="4">
        <f t="shared" ca="1" si="2"/>
        <v>3</v>
      </c>
      <c r="G120" s="4">
        <f t="shared" ca="1" si="2"/>
        <v>3</v>
      </c>
      <c r="H120" s="4">
        <f t="shared" ca="1" si="2"/>
        <v>5</v>
      </c>
      <c r="J120" s="12">
        <f ca="1">IFERROR((VLOOKUP(D120,Criterios!$E$3:$F$8,2,0))+(VLOOKUP(E120,Criterios!$E$9:$F$13,2,0))+(VLOOKUP(F120,Criterios!$E$14:$F$18,2,0))+(VLOOKUP(G120,Criterios!$E$19:$F$23,2,0))+(VLOOKUP(H120,Criterios!$E$24:$F$28,2,0)),"")</f>
        <v>0.59</v>
      </c>
    </row>
    <row r="121" spans="1:10" x14ac:dyDescent="0.2">
      <c r="A121" s="2"/>
      <c r="B121" s="22">
        <v>123456905</v>
      </c>
      <c r="C121" s="1" t="str">
        <f>IFERROR(VLOOKUP(Tabla3[[#This Row],[NIT]],Proveedores!$B$2:$C$202,2,0),"")</f>
        <v>Proveedor 117</v>
      </c>
      <c r="D121" s="4">
        <f t="shared" ca="1" si="2"/>
        <v>4</v>
      </c>
      <c r="E121" s="4">
        <f t="shared" ca="1" si="2"/>
        <v>4</v>
      </c>
      <c r="F121" s="4">
        <f t="shared" ca="1" si="2"/>
        <v>3</v>
      </c>
      <c r="G121" s="4">
        <f t="shared" ca="1" si="2"/>
        <v>4</v>
      </c>
      <c r="H121" s="4">
        <f t="shared" ca="1" si="2"/>
        <v>3</v>
      </c>
      <c r="J121" s="12">
        <f ca="1">IFERROR((VLOOKUP(D121,Criterios!$E$3:$F$8,2,0))+(VLOOKUP(E121,Criterios!$E$9:$F$13,2,0))+(VLOOKUP(F121,Criterios!$E$14:$F$18,2,0))+(VLOOKUP(G121,Criterios!$E$19:$F$23,2,0))+(VLOOKUP(H121,Criterios!$E$24:$F$28,2,0)),"")</f>
        <v>0.74</v>
      </c>
    </row>
    <row r="122" spans="1:10" x14ac:dyDescent="0.2">
      <c r="A122" s="2"/>
      <c r="B122" s="22">
        <v>123456906</v>
      </c>
      <c r="C122" s="1" t="str">
        <f>IFERROR(VLOOKUP(Tabla3[[#This Row],[NIT]],Proveedores!$B$2:$C$202,2,0),"")</f>
        <v>Proveedor 118</v>
      </c>
      <c r="D122" s="4">
        <f t="shared" ca="1" si="2"/>
        <v>2</v>
      </c>
      <c r="E122" s="4">
        <f t="shared" ca="1" si="2"/>
        <v>4</v>
      </c>
      <c r="F122" s="4">
        <f t="shared" ca="1" si="2"/>
        <v>3</v>
      </c>
      <c r="G122" s="4">
        <f t="shared" ca="1" si="2"/>
        <v>4</v>
      </c>
      <c r="H122" s="4">
        <f t="shared" ca="1" si="2"/>
        <v>4</v>
      </c>
      <c r="J122" s="12">
        <f ca="1">IFERROR((VLOOKUP(D122,Criterios!$E$3:$F$8,2,0))+(VLOOKUP(E122,Criterios!$E$9:$F$13,2,0))+(VLOOKUP(F122,Criterios!$E$14:$F$18,2,0))+(VLOOKUP(G122,Criterios!$E$19:$F$23,2,0))+(VLOOKUP(H122,Criterios!$E$24:$F$28,2,0)),"")</f>
        <v>0.66</v>
      </c>
    </row>
    <row r="123" spans="1:10" x14ac:dyDescent="0.2">
      <c r="A123" s="2"/>
      <c r="B123" s="22">
        <v>123456907</v>
      </c>
      <c r="C123" s="1" t="str">
        <f>IFERROR(VLOOKUP(Tabla3[[#This Row],[NIT]],Proveedores!$B$2:$C$202,2,0),"")</f>
        <v>Proveedor 119</v>
      </c>
      <c r="D123" s="4">
        <f t="shared" ca="1" si="2"/>
        <v>2</v>
      </c>
      <c r="E123" s="4">
        <f t="shared" ca="1" si="2"/>
        <v>3</v>
      </c>
      <c r="F123" s="4">
        <f t="shared" ca="1" si="2"/>
        <v>2</v>
      </c>
      <c r="G123" s="4">
        <f t="shared" ca="1" si="2"/>
        <v>3</v>
      </c>
      <c r="H123" s="4">
        <f t="shared" ca="1" si="2"/>
        <v>4</v>
      </c>
      <c r="J123" s="12">
        <f ca="1">IFERROR((VLOOKUP(D123,Criterios!$E$3:$F$8,2,0))+(VLOOKUP(E123,Criterios!$E$9:$F$13,2,0))+(VLOOKUP(F123,Criterios!$E$14:$F$18,2,0))+(VLOOKUP(G123,Criterios!$E$19:$F$23,2,0))+(VLOOKUP(H123,Criterios!$E$24:$F$28,2,0)),"")</f>
        <v>0.53</v>
      </c>
    </row>
    <row r="124" spans="1:10" x14ac:dyDescent="0.2">
      <c r="A124" s="2"/>
      <c r="B124" s="22">
        <v>123456908</v>
      </c>
      <c r="C124" s="1" t="str">
        <f>IFERROR(VLOOKUP(Tabla3[[#This Row],[NIT]],Proveedores!$B$2:$C$202,2,0),"")</f>
        <v>Proveedor 120</v>
      </c>
      <c r="D124" s="4">
        <f t="shared" ca="1" si="2"/>
        <v>2</v>
      </c>
      <c r="E124" s="4">
        <f t="shared" ca="1" si="2"/>
        <v>3</v>
      </c>
      <c r="F124" s="4">
        <f t="shared" ca="1" si="2"/>
        <v>2</v>
      </c>
      <c r="G124" s="4">
        <f t="shared" ca="1" si="2"/>
        <v>4</v>
      </c>
      <c r="H124" s="4">
        <f t="shared" ca="1" si="2"/>
        <v>5</v>
      </c>
      <c r="J124" s="12">
        <f ca="1">IFERROR((VLOOKUP(D124,Criterios!$E$3:$F$8,2,0))+(VLOOKUP(E124,Criterios!$E$9:$F$13,2,0))+(VLOOKUP(F124,Criterios!$E$14:$F$18,2,0))+(VLOOKUP(G124,Criterios!$E$19:$F$23,2,0))+(VLOOKUP(H124,Criterios!$E$24:$F$28,2,0)),"")</f>
        <v>0.59</v>
      </c>
    </row>
    <row r="125" spans="1:10" x14ac:dyDescent="0.2">
      <c r="A125" s="2"/>
      <c r="B125" s="22">
        <v>123456909</v>
      </c>
      <c r="C125" s="1" t="str">
        <f>IFERROR(VLOOKUP(Tabla3[[#This Row],[NIT]],Proveedores!$B$2:$C$202,2,0),"")</f>
        <v>Proveedor 121</v>
      </c>
      <c r="D125" s="4">
        <f t="shared" ca="1" si="2"/>
        <v>2</v>
      </c>
      <c r="E125" s="4">
        <f t="shared" ca="1" si="2"/>
        <v>3</v>
      </c>
      <c r="F125" s="4">
        <f t="shared" ca="1" si="2"/>
        <v>3</v>
      </c>
      <c r="G125" s="4">
        <f t="shared" ca="1" si="2"/>
        <v>2</v>
      </c>
      <c r="H125" s="4">
        <f t="shared" ca="1" si="2"/>
        <v>3</v>
      </c>
      <c r="J125" s="12">
        <f ca="1">IFERROR((VLOOKUP(D125,Criterios!$E$3:$F$8,2,0))+(VLOOKUP(E125,Criterios!$E$9:$F$13,2,0))+(VLOOKUP(F125,Criterios!$E$14:$F$18,2,0))+(VLOOKUP(G125,Criterios!$E$19:$F$23,2,0))+(VLOOKUP(H125,Criterios!$E$24:$F$28,2,0)),"")</f>
        <v>0.51</v>
      </c>
    </row>
    <row r="126" spans="1:10" x14ac:dyDescent="0.2">
      <c r="A126" s="2"/>
      <c r="B126" s="22">
        <v>123456910</v>
      </c>
      <c r="C126" s="1" t="str">
        <f>IFERROR(VLOOKUP(Tabla3[[#This Row],[NIT]],Proveedores!$B$2:$C$202,2,0),"")</f>
        <v>Proveedor 122</v>
      </c>
      <c r="D126" s="4">
        <f t="shared" ca="1" si="2"/>
        <v>2</v>
      </c>
      <c r="E126" s="4">
        <f t="shared" ca="1" si="2"/>
        <v>2</v>
      </c>
      <c r="F126" s="4">
        <f t="shared" ca="1" si="2"/>
        <v>4</v>
      </c>
      <c r="G126" s="4">
        <f t="shared" ca="1" si="2"/>
        <v>2</v>
      </c>
      <c r="H126" s="4">
        <f t="shared" ca="1" si="2"/>
        <v>4</v>
      </c>
      <c r="J126" s="12">
        <f ca="1">IFERROR((VLOOKUP(D126,Criterios!$E$3:$F$8,2,0))+(VLOOKUP(E126,Criterios!$E$9:$F$13,2,0))+(VLOOKUP(F126,Criterios!$E$14:$F$18,2,0))+(VLOOKUP(G126,Criterios!$E$19:$F$23,2,0))+(VLOOKUP(H126,Criterios!$E$24:$F$28,2,0)),"")</f>
        <v>0.52</v>
      </c>
    </row>
    <row r="127" spans="1:10" x14ac:dyDescent="0.2">
      <c r="A127" s="2"/>
      <c r="B127" s="22">
        <v>123456911</v>
      </c>
      <c r="C127" s="1" t="str">
        <f>IFERROR(VLOOKUP(Tabla3[[#This Row],[NIT]],Proveedores!$B$2:$C$202,2,0),"")</f>
        <v>Proveedor 123</v>
      </c>
      <c r="D127" s="4">
        <f t="shared" ca="1" si="2"/>
        <v>4</v>
      </c>
      <c r="E127" s="4">
        <f t="shared" ca="1" si="2"/>
        <v>5</v>
      </c>
      <c r="F127" s="4">
        <f t="shared" ca="1" si="2"/>
        <v>2</v>
      </c>
      <c r="G127" s="4">
        <f t="shared" ca="1" si="2"/>
        <v>2</v>
      </c>
      <c r="H127" s="4">
        <f t="shared" ca="1" si="2"/>
        <v>5</v>
      </c>
      <c r="J127" s="12">
        <f ca="1">IFERROR((VLOOKUP(D127,Criterios!$E$3:$F$8,2,0))+(VLOOKUP(E127,Criterios!$E$9:$F$13,2,0))+(VLOOKUP(F127,Criterios!$E$14:$F$18,2,0))+(VLOOKUP(G127,Criterios!$E$19:$F$23,2,0))+(VLOOKUP(H127,Criterios!$E$24:$F$28,2,0)),"")</f>
        <v>0.71</v>
      </c>
    </row>
    <row r="128" spans="1:10" x14ac:dyDescent="0.2">
      <c r="A128" s="2"/>
      <c r="B128" s="22">
        <v>123456912</v>
      </c>
      <c r="C128" s="1" t="str">
        <f>IFERROR(VLOOKUP(Tabla3[[#This Row],[NIT]],Proveedores!$B$2:$C$202,2,0),"")</f>
        <v>Proveedor 124</v>
      </c>
      <c r="D128" s="4">
        <f t="shared" ca="1" si="2"/>
        <v>3</v>
      </c>
      <c r="E128" s="4">
        <f t="shared" ca="1" si="2"/>
        <v>2</v>
      </c>
      <c r="F128" s="4">
        <f t="shared" ca="1" si="2"/>
        <v>4</v>
      </c>
      <c r="G128" s="4">
        <f t="shared" ca="1" si="2"/>
        <v>2</v>
      </c>
      <c r="H128" s="4">
        <f t="shared" ca="1" si="2"/>
        <v>5</v>
      </c>
      <c r="J128" s="12">
        <f ca="1">IFERROR((VLOOKUP(D128,Criterios!$E$3:$F$8,2,0))+(VLOOKUP(E128,Criterios!$E$9:$F$13,2,0))+(VLOOKUP(F128,Criterios!$E$14:$F$18,2,0))+(VLOOKUP(G128,Criterios!$E$19:$F$23,2,0))+(VLOOKUP(H128,Criterios!$E$24:$F$28,2,0)),"")</f>
        <v>0.59000000000000008</v>
      </c>
    </row>
    <row r="129" spans="1:10" x14ac:dyDescent="0.2">
      <c r="A129" s="2"/>
      <c r="B129" s="22">
        <v>123456913</v>
      </c>
      <c r="C129" s="1" t="str">
        <f>IFERROR(VLOOKUP(Tabla3[[#This Row],[NIT]],Proveedores!$B$2:$C$202,2,0),"")</f>
        <v>Proveedor 125</v>
      </c>
      <c r="D129" s="4">
        <f t="shared" ca="1" si="2"/>
        <v>5</v>
      </c>
      <c r="E129" s="4">
        <f t="shared" ca="1" si="2"/>
        <v>2</v>
      </c>
      <c r="F129" s="4">
        <f t="shared" ca="1" si="2"/>
        <v>3</v>
      </c>
      <c r="G129" s="4">
        <f t="shared" ca="1" si="2"/>
        <v>3</v>
      </c>
      <c r="H129" s="4">
        <f t="shared" ca="1" si="2"/>
        <v>5</v>
      </c>
      <c r="J129" s="12">
        <f ca="1">IFERROR((VLOOKUP(D129,Criterios!$E$3:$F$8,2,0))+(VLOOKUP(E129,Criterios!$E$9:$F$13,2,0))+(VLOOKUP(F129,Criterios!$E$14:$F$18,2,0))+(VLOOKUP(G129,Criterios!$E$19:$F$23,2,0))+(VLOOKUP(H129,Criterios!$E$24:$F$28,2,0)),"")</f>
        <v>0.69</v>
      </c>
    </row>
    <row r="130" spans="1:10" x14ac:dyDescent="0.2">
      <c r="A130" s="2"/>
      <c r="B130" s="22">
        <v>123456914</v>
      </c>
      <c r="C130" s="1" t="str">
        <f>IFERROR(VLOOKUP(Tabla3[[#This Row],[NIT]],Proveedores!$B$2:$C$202,2,0),"")</f>
        <v>Proveedor 126</v>
      </c>
      <c r="D130" s="4">
        <f t="shared" ca="1" si="2"/>
        <v>4</v>
      </c>
      <c r="E130" s="4">
        <f t="shared" ca="1" si="2"/>
        <v>3</v>
      </c>
      <c r="F130" s="4">
        <f t="shared" ca="1" si="2"/>
        <v>2</v>
      </c>
      <c r="G130" s="4">
        <f t="shared" ca="1" si="2"/>
        <v>3</v>
      </c>
      <c r="H130" s="4">
        <f t="shared" ca="1" si="2"/>
        <v>2</v>
      </c>
      <c r="J130" s="12">
        <f ca="1">IFERROR((VLOOKUP(D130,Criterios!$E$3:$F$8,2,0))+(VLOOKUP(E130,Criterios!$E$9:$F$13,2,0))+(VLOOKUP(F130,Criterios!$E$14:$F$18,2,0))+(VLOOKUP(G130,Criterios!$E$19:$F$23,2,0))+(VLOOKUP(H130,Criterios!$E$24:$F$28,2,0)),"")</f>
        <v>0.59000000000000008</v>
      </c>
    </row>
    <row r="131" spans="1:10" x14ac:dyDescent="0.2">
      <c r="A131" s="2"/>
      <c r="B131" s="22">
        <v>123456915</v>
      </c>
      <c r="C131" s="1" t="str">
        <f>IFERROR(VLOOKUP(Tabla3[[#This Row],[NIT]],Proveedores!$B$2:$C$202,2,0),"")</f>
        <v>Proveedor 127</v>
      </c>
      <c r="D131" s="4">
        <f t="shared" ca="1" si="2"/>
        <v>3</v>
      </c>
      <c r="E131" s="4">
        <f t="shared" ca="1" si="2"/>
        <v>5</v>
      </c>
      <c r="F131" s="4">
        <f t="shared" ca="1" si="2"/>
        <v>5</v>
      </c>
      <c r="G131" s="4">
        <f t="shared" ca="1" si="2"/>
        <v>2</v>
      </c>
      <c r="H131" s="4">
        <f t="shared" ca="1" si="2"/>
        <v>4</v>
      </c>
      <c r="J131" s="12">
        <f ca="1">IFERROR((VLOOKUP(D131,Criterios!$E$3:$F$8,2,0))+(VLOOKUP(E131,Criterios!$E$9:$F$13,2,0))+(VLOOKUP(F131,Criterios!$E$14:$F$18,2,0))+(VLOOKUP(G131,Criterios!$E$19:$F$23,2,0))+(VLOOKUP(H131,Criterios!$E$24:$F$28,2,0)),"")</f>
        <v>0.76</v>
      </c>
    </row>
    <row r="132" spans="1:10" x14ac:dyDescent="0.2">
      <c r="A132" s="2"/>
      <c r="B132" s="22">
        <v>123456916</v>
      </c>
      <c r="C132" s="1" t="str">
        <f>IFERROR(VLOOKUP(Tabla3[[#This Row],[NIT]],Proveedores!$B$2:$C$202,2,0),"")</f>
        <v>Proveedor 128</v>
      </c>
      <c r="D132" s="4">
        <f t="shared" ca="1" si="2"/>
        <v>4</v>
      </c>
      <c r="E132" s="4">
        <f t="shared" ca="1" si="2"/>
        <v>3</v>
      </c>
      <c r="F132" s="4">
        <f t="shared" ca="1" si="2"/>
        <v>3</v>
      </c>
      <c r="G132" s="4">
        <f t="shared" ca="1" si="2"/>
        <v>3</v>
      </c>
      <c r="H132" s="4">
        <f t="shared" ca="1" si="2"/>
        <v>2</v>
      </c>
      <c r="J132" s="12">
        <f ca="1">IFERROR((VLOOKUP(D132,Criterios!$E$3:$F$8,2,0))+(VLOOKUP(E132,Criterios!$E$9:$F$13,2,0))+(VLOOKUP(F132,Criterios!$E$14:$F$18,2,0))+(VLOOKUP(G132,Criterios!$E$19:$F$23,2,0))+(VLOOKUP(H132,Criterios!$E$24:$F$28,2,0)),"")</f>
        <v>0.63000000000000012</v>
      </c>
    </row>
    <row r="133" spans="1:10" x14ac:dyDescent="0.2">
      <c r="A133" s="2"/>
      <c r="B133" s="22">
        <v>123456917</v>
      </c>
      <c r="C133" s="1" t="str">
        <f>IFERROR(VLOOKUP(Tabla3[[#This Row],[NIT]],Proveedores!$B$2:$C$202,2,0),"")</f>
        <v>Proveedor 129</v>
      </c>
      <c r="D133" s="4">
        <f t="shared" ca="1" si="2"/>
        <v>5</v>
      </c>
      <c r="E133" s="4">
        <f t="shared" ca="1" si="2"/>
        <v>5</v>
      </c>
      <c r="F133" s="4">
        <f t="shared" ca="1" si="2"/>
        <v>4</v>
      </c>
      <c r="G133" s="4">
        <f t="shared" ca="1" si="2"/>
        <v>4</v>
      </c>
      <c r="H133" s="4">
        <f t="shared" ca="1" si="2"/>
        <v>3</v>
      </c>
      <c r="J133" s="12">
        <f ca="1">IFERROR((VLOOKUP(D133,Criterios!$E$3:$F$8,2,0))+(VLOOKUP(E133,Criterios!$E$9:$F$13,2,0))+(VLOOKUP(F133,Criterios!$E$14:$F$18,2,0))+(VLOOKUP(G133,Criterios!$E$19:$F$23,2,0))+(VLOOKUP(H133,Criterios!$E$24:$F$28,2,0)),"")</f>
        <v>0.88000000000000012</v>
      </c>
    </row>
    <row r="134" spans="1:10" x14ac:dyDescent="0.2">
      <c r="A134" s="2"/>
      <c r="B134" s="22">
        <v>123456918</v>
      </c>
      <c r="C134" s="1" t="str">
        <f>IFERROR(VLOOKUP(Tabla3[[#This Row],[NIT]],Proveedores!$B$2:$C$202,2,0),"")</f>
        <v>Proveedor 130</v>
      </c>
      <c r="D134" s="4">
        <f t="shared" ca="1" si="2"/>
        <v>5</v>
      </c>
      <c r="E134" s="4">
        <f t="shared" ca="1" si="2"/>
        <v>5</v>
      </c>
      <c r="F134" s="4">
        <f t="shared" ca="1" si="2"/>
        <v>4</v>
      </c>
      <c r="G134" s="4">
        <f t="shared" ca="1" si="2"/>
        <v>5</v>
      </c>
      <c r="H134" s="4">
        <f t="shared" ca="1" si="2"/>
        <v>5</v>
      </c>
      <c r="J134" s="12">
        <f ca="1">IFERROR((VLOOKUP(D134,Criterios!$E$3:$F$8,2,0))+(VLOOKUP(E134,Criterios!$E$9:$F$13,2,0))+(VLOOKUP(F134,Criterios!$E$14:$F$18,2,0))+(VLOOKUP(G134,Criterios!$E$19:$F$23,2,0))+(VLOOKUP(H134,Criterios!$E$24:$F$28,2,0)),"")</f>
        <v>0.96000000000000008</v>
      </c>
    </row>
    <row r="135" spans="1:10" x14ac:dyDescent="0.2">
      <c r="A135" s="2"/>
      <c r="B135" s="22">
        <v>123456919</v>
      </c>
      <c r="C135" s="1" t="str">
        <f>IFERROR(VLOOKUP(Tabla3[[#This Row],[NIT]],Proveedores!$B$2:$C$202,2,0),"")</f>
        <v>Proveedor 131</v>
      </c>
      <c r="D135" s="4">
        <f t="shared" ca="1" si="2"/>
        <v>3</v>
      </c>
      <c r="E135" s="4">
        <f t="shared" ca="1" si="2"/>
        <v>3</v>
      </c>
      <c r="F135" s="4">
        <f t="shared" ca="1" si="2"/>
        <v>5</v>
      </c>
      <c r="G135" s="4">
        <f t="shared" ca="1" si="2"/>
        <v>2</v>
      </c>
      <c r="H135" s="4">
        <f t="shared" ca="1" si="2"/>
        <v>4</v>
      </c>
      <c r="J135" s="12">
        <f ca="1">IFERROR((VLOOKUP(D135,Criterios!$E$3:$F$8,2,0))+(VLOOKUP(E135,Criterios!$E$9:$F$13,2,0))+(VLOOKUP(F135,Criterios!$E$14:$F$18,2,0))+(VLOOKUP(G135,Criterios!$E$19:$F$23,2,0))+(VLOOKUP(H135,Criterios!$E$24:$F$28,2,0)),"")</f>
        <v>0.65999999999999992</v>
      </c>
    </row>
    <row r="136" spans="1:10" x14ac:dyDescent="0.2">
      <c r="A136" s="2"/>
      <c r="B136" s="22">
        <v>123456920</v>
      </c>
      <c r="C136" s="1" t="str">
        <f>IFERROR(VLOOKUP(Tabla3[[#This Row],[NIT]],Proveedores!$B$2:$C$202,2,0),"")</f>
        <v>Proveedor 132</v>
      </c>
      <c r="D136" s="4">
        <f t="shared" ca="1" si="2"/>
        <v>3</v>
      </c>
      <c r="E136" s="4">
        <f t="shared" ca="1" si="2"/>
        <v>4</v>
      </c>
      <c r="F136" s="4">
        <f t="shared" ca="1" si="2"/>
        <v>2</v>
      </c>
      <c r="G136" s="4">
        <f t="shared" ca="1" si="2"/>
        <v>3</v>
      </c>
      <c r="H136" s="4">
        <f t="shared" ca="1" si="2"/>
        <v>4</v>
      </c>
      <c r="J136" s="12">
        <f ca="1">IFERROR((VLOOKUP(D136,Criterios!$E$3:$F$8,2,0))+(VLOOKUP(E136,Criterios!$E$9:$F$13,2,0))+(VLOOKUP(F136,Criterios!$E$14:$F$18,2,0))+(VLOOKUP(G136,Criterios!$E$19:$F$23,2,0))+(VLOOKUP(H136,Criterios!$E$24:$F$28,2,0)),"")</f>
        <v>0.63</v>
      </c>
    </row>
    <row r="137" spans="1:10" x14ac:dyDescent="0.2">
      <c r="A137" s="2"/>
      <c r="B137" s="22">
        <v>123456921</v>
      </c>
      <c r="C137" s="1" t="str">
        <f>IFERROR(VLOOKUP(Tabla3[[#This Row],[NIT]],Proveedores!$B$2:$C$202,2,0),"")</f>
        <v>Proveedor 133</v>
      </c>
      <c r="D137" s="4">
        <f t="shared" ca="1" si="2"/>
        <v>4</v>
      </c>
      <c r="E137" s="4">
        <f t="shared" ca="1" si="2"/>
        <v>3</v>
      </c>
      <c r="F137" s="4">
        <f t="shared" ca="1" si="2"/>
        <v>4</v>
      </c>
      <c r="G137" s="4">
        <f t="shared" ca="1" si="2"/>
        <v>4</v>
      </c>
      <c r="H137" s="4">
        <f t="shared" ca="1" si="2"/>
        <v>4</v>
      </c>
      <c r="J137" s="12">
        <f ca="1">IFERROR((VLOOKUP(D137,Criterios!$E$3:$F$8,2,0))+(VLOOKUP(E137,Criterios!$E$9:$F$13,2,0))+(VLOOKUP(F137,Criterios!$E$14:$F$18,2,0))+(VLOOKUP(G137,Criterios!$E$19:$F$23,2,0))+(VLOOKUP(H137,Criterios!$E$24:$F$28,2,0)),"")</f>
        <v>0.75</v>
      </c>
    </row>
    <row r="138" spans="1:10" x14ac:dyDescent="0.2">
      <c r="A138" s="2"/>
      <c r="B138" s="22">
        <v>123456922</v>
      </c>
      <c r="C138" s="1" t="str">
        <f>IFERROR(VLOOKUP(Tabla3[[#This Row],[NIT]],Proveedores!$B$2:$C$202,2,0),"")</f>
        <v>Proveedor 134</v>
      </c>
      <c r="D138" s="4">
        <f t="shared" ca="1" si="2"/>
        <v>3</v>
      </c>
      <c r="E138" s="4">
        <f t="shared" ca="1" si="2"/>
        <v>3</v>
      </c>
      <c r="F138" s="4">
        <f t="shared" ca="1" si="2"/>
        <v>2</v>
      </c>
      <c r="G138" s="4">
        <f t="shared" ca="1" si="2"/>
        <v>5</v>
      </c>
      <c r="H138" s="4">
        <f t="shared" ca="1" si="2"/>
        <v>3</v>
      </c>
      <c r="J138" s="12">
        <f ca="1">IFERROR((VLOOKUP(D138,Criterios!$E$3:$F$8,2,0))+(VLOOKUP(E138,Criterios!$E$9:$F$13,2,0))+(VLOOKUP(F138,Criterios!$E$14:$F$18,2,0))+(VLOOKUP(G138,Criterios!$E$19:$F$23,2,0))+(VLOOKUP(H138,Criterios!$E$24:$F$28,2,0)),"")</f>
        <v>0.64000000000000012</v>
      </c>
    </row>
    <row r="139" spans="1:10" x14ac:dyDescent="0.2">
      <c r="A139" s="2"/>
      <c r="B139" s="22">
        <v>123456923</v>
      </c>
      <c r="C139" s="1" t="str">
        <f>IFERROR(VLOOKUP(Tabla3[[#This Row],[NIT]],Proveedores!$B$2:$C$202,2,0),"")</f>
        <v>Proveedor 135</v>
      </c>
      <c r="D139" s="4">
        <f t="shared" ref="D139:H189" ca="1" si="3">RANDBETWEEN(2,5)</f>
        <v>3</v>
      </c>
      <c r="E139" s="4">
        <f t="shared" ca="1" si="3"/>
        <v>2</v>
      </c>
      <c r="F139" s="4">
        <f t="shared" ca="1" si="3"/>
        <v>3</v>
      </c>
      <c r="G139" s="4">
        <f t="shared" ca="1" si="3"/>
        <v>3</v>
      </c>
      <c r="H139" s="4">
        <f t="shared" ca="1" si="3"/>
        <v>2</v>
      </c>
      <c r="J139" s="12">
        <f ca="1">IFERROR((VLOOKUP(D139,Criterios!$E$3:$F$8,2,0))+(VLOOKUP(E139,Criterios!$E$9:$F$13,2,0))+(VLOOKUP(F139,Criterios!$E$14:$F$18,2,0))+(VLOOKUP(G139,Criterios!$E$19:$F$23,2,0))+(VLOOKUP(H139,Criterios!$E$24:$F$28,2,0)),"")</f>
        <v>0.53</v>
      </c>
    </row>
    <row r="140" spans="1:10" x14ac:dyDescent="0.2">
      <c r="A140" s="2"/>
      <c r="B140" s="22">
        <v>123456924</v>
      </c>
      <c r="C140" s="1" t="str">
        <f>IFERROR(VLOOKUP(Tabla3[[#This Row],[NIT]],Proveedores!$B$2:$C$202,2,0),"")</f>
        <v>Proveedor 136</v>
      </c>
      <c r="D140" s="4">
        <f t="shared" ca="1" si="3"/>
        <v>5</v>
      </c>
      <c r="E140" s="4">
        <f t="shared" ca="1" si="3"/>
        <v>3</v>
      </c>
      <c r="F140" s="4">
        <f t="shared" ca="1" si="3"/>
        <v>5</v>
      </c>
      <c r="G140" s="4">
        <f t="shared" ca="1" si="3"/>
        <v>2</v>
      </c>
      <c r="H140" s="4">
        <f t="shared" ca="1" si="3"/>
        <v>5</v>
      </c>
      <c r="J140" s="12">
        <f ca="1">IFERROR((VLOOKUP(D140,Criterios!$E$3:$F$8,2,0))+(VLOOKUP(E140,Criterios!$E$9:$F$13,2,0))+(VLOOKUP(F140,Criterios!$E$14:$F$18,2,0))+(VLOOKUP(G140,Criterios!$E$19:$F$23,2,0))+(VLOOKUP(H140,Criterios!$E$24:$F$28,2,0)),"")</f>
        <v>0.78</v>
      </c>
    </row>
    <row r="141" spans="1:10" x14ac:dyDescent="0.2">
      <c r="A141" s="2"/>
      <c r="B141" s="22">
        <v>123456925</v>
      </c>
      <c r="C141" s="1" t="str">
        <f>IFERROR(VLOOKUP(Tabla3[[#This Row],[NIT]],Proveedores!$B$2:$C$202,2,0),"")</f>
        <v>Proveedor 137</v>
      </c>
      <c r="D141" s="4">
        <f t="shared" ca="1" si="3"/>
        <v>2</v>
      </c>
      <c r="E141" s="4">
        <f t="shared" ca="1" si="3"/>
        <v>2</v>
      </c>
      <c r="F141" s="4">
        <f t="shared" ca="1" si="3"/>
        <v>4</v>
      </c>
      <c r="G141" s="4">
        <f t="shared" ca="1" si="3"/>
        <v>4</v>
      </c>
      <c r="H141" s="4">
        <f t="shared" ca="1" si="3"/>
        <v>4</v>
      </c>
      <c r="J141" s="12">
        <f ca="1">IFERROR((VLOOKUP(D141,Criterios!$E$3:$F$8,2,0))+(VLOOKUP(E141,Criterios!$E$9:$F$13,2,0))+(VLOOKUP(F141,Criterios!$E$14:$F$18,2,0))+(VLOOKUP(G141,Criterios!$E$19:$F$23,2,0))+(VLOOKUP(H141,Criterios!$E$24:$F$28,2,0)),"")</f>
        <v>0.6</v>
      </c>
    </row>
    <row r="142" spans="1:10" x14ac:dyDescent="0.2">
      <c r="A142" s="2"/>
      <c r="B142" s="22">
        <v>123456926</v>
      </c>
      <c r="C142" s="1" t="str">
        <f>IFERROR(VLOOKUP(Tabla3[[#This Row],[NIT]],Proveedores!$B$2:$C$202,2,0),"")</f>
        <v>Proveedor 138</v>
      </c>
      <c r="D142" s="4">
        <f t="shared" ca="1" si="3"/>
        <v>5</v>
      </c>
      <c r="E142" s="4">
        <f t="shared" ca="1" si="3"/>
        <v>5</v>
      </c>
      <c r="F142" s="4">
        <f t="shared" ca="1" si="3"/>
        <v>2</v>
      </c>
      <c r="G142" s="4">
        <f t="shared" ca="1" si="3"/>
        <v>2</v>
      </c>
      <c r="H142" s="4">
        <f t="shared" ca="1" si="3"/>
        <v>2</v>
      </c>
      <c r="J142" s="12">
        <f ca="1">IFERROR((VLOOKUP(D142,Criterios!$E$3:$F$8,2,0))+(VLOOKUP(E142,Criterios!$E$9:$F$13,2,0))+(VLOOKUP(F142,Criterios!$E$14:$F$18,2,0))+(VLOOKUP(G142,Criterios!$E$19:$F$23,2,0))+(VLOOKUP(H142,Criterios!$E$24:$F$28,2,0)),"")</f>
        <v>0.7</v>
      </c>
    </row>
    <row r="143" spans="1:10" x14ac:dyDescent="0.2">
      <c r="A143" s="2"/>
      <c r="B143" s="22">
        <v>123456927</v>
      </c>
      <c r="C143" s="1" t="str">
        <f>IFERROR(VLOOKUP(Tabla3[[#This Row],[NIT]],Proveedores!$B$2:$C$202,2,0),"")</f>
        <v>Proveedor 139</v>
      </c>
      <c r="D143" s="4">
        <f t="shared" ca="1" si="3"/>
        <v>5</v>
      </c>
      <c r="E143" s="4">
        <f t="shared" ca="1" si="3"/>
        <v>2</v>
      </c>
      <c r="F143" s="4">
        <f t="shared" ca="1" si="3"/>
        <v>2</v>
      </c>
      <c r="G143" s="4">
        <f t="shared" ca="1" si="3"/>
        <v>2</v>
      </c>
      <c r="H143" s="4">
        <f t="shared" ca="1" si="3"/>
        <v>4</v>
      </c>
      <c r="J143" s="12">
        <f ca="1">IFERROR((VLOOKUP(D143,Criterios!$E$3:$F$8,2,0))+(VLOOKUP(E143,Criterios!$E$9:$F$13,2,0))+(VLOOKUP(F143,Criterios!$E$14:$F$18,2,0))+(VLOOKUP(G143,Criterios!$E$19:$F$23,2,0))+(VLOOKUP(H143,Criterios!$E$24:$F$28,2,0)),"")</f>
        <v>0.59</v>
      </c>
    </row>
    <row r="144" spans="1:10" x14ac:dyDescent="0.2">
      <c r="A144" s="2"/>
      <c r="B144" s="22">
        <v>123456928</v>
      </c>
      <c r="C144" s="1" t="str">
        <f>IFERROR(VLOOKUP(Tabla3[[#This Row],[NIT]],Proveedores!$B$2:$C$202,2,0),"")</f>
        <v>Proveedor 140</v>
      </c>
      <c r="D144" s="4">
        <f t="shared" ca="1" si="3"/>
        <v>2</v>
      </c>
      <c r="E144" s="4">
        <f t="shared" ca="1" si="3"/>
        <v>5</v>
      </c>
      <c r="F144" s="4">
        <f t="shared" ca="1" si="3"/>
        <v>5</v>
      </c>
      <c r="G144" s="4">
        <f t="shared" ca="1" si="3"/>
        <v>2</v>
      </c>
      <c r="H144" s="4">
        <f t="shared" ca="1" si="3"/>
        <v>5</v>
      </c>
      <c r="J144" s="12">
        <f ca="1">IFERROR((VLOOKUP(D144,Criterios!$E$3:$F$8,2,0))+(VLOOKUP(E144,Criterios!$E$9:$F$13,2,0))+(VLOOKUP(F144,Criterios!$E$14:$F$18,2,0))+(VLOOKUP(G144,Criterios!$E$19:$F$23,2,0))+(VLOOKUP(H144,Criterios!$E$24:$F$28,2,0)),"")</f>
        <v>0.73</v>
      </c>
    </row>
    <row r="145" spans="1:10" x14ac:dyDescent="0.2">
      <c r="A145" s="2"/>
      <c r="B145" s="22">
        <v>123456929</v>
      </c>
      <c r="C145" s="1" t="str">
        <f>IFERROR(VLOOKUP(Tabla3[[#This Row],[NIT]],Proveedores!$B$2:$C$202,2,0),"")</f>
        <v>Proveedor 141</v>
      </c>
      <c r="D145" s="4">
        <f t="shared" ca="1" si="3"/>
        <v>5</v>
      </c>
      <c r="E145" s="4">
        <f t="shared" ca="1" si="3"/>
        <v>2</v>
      </c>
      <c r="F145" s="4">
        <f t="shared" ca="1" si="3"/>
        <v>2</v>
      </c>
      <c r="G145" s="4">
        <f t="shared" ca="1" si="3"/>
        <v>3</v>
      </c>
      <c r="H145" s="4">
        <f t="shared" ca="1" si="3"/>
        <v>2</v>
      </c>
      <c r="J145" s="12">
        <f ca="1">IFERROR((VLOOKUP(D145,Criterios!$E$3:$F$8,2,0))+(VLOOKUP(E145,Criterios!$E$9:$F$13,2,0))+(VLOOKUP(F145,Criterios!$E$14:$F$18,2,0))+(VLOOKUP(G145,Criterios!$E$19:$F$23,2,0))+(VLOOKUP(H145,Criterios!$E$24:$F$28,2,0)),"")</f>
        <v>0.59000000000000008</v>
      </c>
    </row>
    <row r="146" spans="1:10" x14ac:dyDescent="0.2">
      <c r="A146" s="2"/>
      <c r="B146" s="22">
        <v>123456930</v>
      </c>
      <c r="C146" s="1" t="str">
        <f>IFERROR(VLOOKUP(Tabla3[[#This Row],[NIT]],Proveedores!$B$2:$C$202,2,0),"")</f>
        <v>Proveedor 142</v>
      </c>
      <c r="D146" s="4">
        <f t="shared" ca="1" si="3"/>
        <v>4</v>
      </c>
      <c r="E146" s="4">
        <f t="shared" ca="1" si="3"/>
        <v>4</v>
      </c>
      <c r="F146" s="4">
        <f t="shared" ca="1" si="3"/>
        <v>5</v>
      </c>
      <c r="G146" s="4">
        <f t="shared" ca="1" si="3"/>
        <v>5</v>
      </c>
      <c r="H146" s="4">
        <f t="shared" ca="1" si="3"/>
        <v>3</v>
      </c>
      <c r="J146" s="12">
        <f ca="1">IFERROR((VLOOKUP(D146,Criterios!$E$3:$F$8,2,0))+(VLOOKUP(E146,Criterios!$E$9:$F$13,2,0))+(VLOOKUP(F146,Criterios!$E$14:$F$18,2,0))+(VLOOKUP(G146,Criterios!$E$19:$F$23,2,0))+(VLOOKUP(H146,Criterios!$E$24:$F$28,2,0)),"")</f>
        <v>0.8600000000000001</v>
      </c>
    </row>
    <row r="147" spans="1:10" x14ac:dyDescent="0.2">
      <c r="A147" s="2"/>
      <c r="B147" s="22">
        <v>123456931</v>
      </c>
      <c r="C147" s="1" t="str">
        <f>IFERROR(VLOOKUP(Tabla3[[#This Row],[NIT]],Proveedores!$B$2:$C$202,2,0),"")</f>
        <v>Proveedor 143</v>
      </c>
      <c r="D147" s="4">
        <f t="shared" ca="1" si="3"/>
        <v>3</v>
      </c>
      <c r="E147" s="4">
        <f t="shared" ca="1" si="3"/>
        <v>2</v>
      </c>
      <c r="F147" s="4">
        <f t="shared" ca="1" si="3"/>
        <v>4</v>
      </c>
      <c r="G147" s="4">
        <f t="shared" ca="1" si="3"/>
        <v>2</v>
      </c>
      <c r="H147" s="4">
        <f t="shared" ca="1" si="3"/>
        <v>3</v>
      </c>
      <c r="J147" s="12">
        <f ca="1">IFERROR((VLOOKUP(D147,Criterios!$E$3:$F$8,2,0))+(VLOOKUP(E147,Criterios!$E$9:$F$13,2,0))+(VLOOKUP(F147,Criterios!$E$14:$F$18,2,0))+(VLOOKUP(G147,Criterios!$E$19:$F$23,2,0))+(VLOOKUP(H147,Criterios!$E$24:$F$28,2,0)),"")</f>
        <v>0.55000000000000004</v>
      </c>
    </row>
    <row r="148" spans="1:10" x14ac:dyDescent="0.2">
      <c r="A148" s="2"/>
      <c r="B148" s="22">
        <v>123456932</v>
      </c>
      <c r="C148" s="1" t="str">
        <f>IFERROR(VLOOKUP(Tabla3[[#This Row],[NIT]],Proveedores!$B$2:$C$202,2,0),"")</f>
        <v>Proveedor 144</v>
      </c>
      <c r="D148" s="4">
        <f t="shared" ca="1" si="3"/>
        <v>4</v>
      </c>
      <c r="E148" s="4">
        <f t="shared" ca="1" si="3"/>
        <v>2</v>
      </c>
      <c r="F148" s="4">
        <f t="shared" ca="1" si="3"/>
        <v>3</v>
      </c>
      <c r="G148" s="4">
        <f t="shared" ca="1" si="3"/>
        <v>2</v>
      </c>
      <c r="H148" s="4">
        <f t="shared" ca="1" si="3"/>
        <v>4</v>
      </c>
      <c r="J148" s="12">
        <f ca="1">IFERROR((VLOOKUP(D148,Criterios!$E$3:$F$8,2,0))+(VLOOKUP(E148,Criterios!$E$9:$F$13,2,0))+(VLOOKUP(F148,Criterios!$E$14:$F$18,2,0))+(VLOOKUP(G148,Criterios!$E$19:$F$23,2,0))+(VLOOKUP(H148,Criterios!$E$24:$F$28,2,0)),"")</f>
        <v>0.57999999999999996</v>
      </c>
    </row>
    <row r="149" spans="1:10" x14ac:dyDescent="0.2">
      <c r="A149" s="2"/>
      <c r="B149" s="22">
        <v>123456933</v>
      </c>
      <c r="C149" s="1" t="str">
        <f>IFERROR(VLOOKUP(Tabla3[[#This Row],[NIT]],Proveedores!$B$2:$C$202,2,0),"")</f>
        <v>Proveedor 145</v>
      </c>
      <c r="D149" s="4">
        <f t="shared" ca="1" si="3"/>
        <v>2</v>
      </c>
      <c r="E149" s="4">
        <f t="shared" ca="1" si="3"/>
        <v>5</v>
      </c>
      <c r="F149" s="4">
        <f t="shared" ca="1" si="3"/>
        <v>3</v>
      </c>
      <c r="G149" s="4">
        <f t="shared" ca="1" si="3"/>
        <v>3</v>
      </c>
      <c r="H149" s="4">
        <f t="shared" ca="1" si="3"/>
        <v>3</v>
      </c>
      <c r="J149" s="12">
        <f ca="1">IFERROR((VLOOKUP(D149,Criterios!$E$3:$F$8,2,0))+(VLOOKUP(E149,Criterios!$E$9:$F$13,2,0))+(VLOOKUP(F149,Criterios!$E$14:$F$18,2,0))+(VLOOKUP(G149,Criterios!$E$19:$F$23,2,0))+(VLOOKUP(H149,Criterios!$E$24:$F$28,2,0)),"")</f>
        <v>0.64999999999999991</v>
      </c>
    </row>
    <row r="150" spans="1:10" x14ac:dyDescent="0.2">
      <c r="A150" s="2"/>
      <c r="B150" s="22">
        <v>123456934</v>
      </c>
      <c r="C150" s="1" t="str">
        <f>IFERROR(VLOOKUP(Tabla3[[#This Row],[NIT]],Proveedores!$B$2:$C$202,2,0),"")</f>
        <v>Proveedor 146</v>
      </c>
      <c r="D150" s="4">
        <f t="shared" ca="1" si="3"/>
        <v>3</v>
      </c>
      <c r="E150" s="4">
        <f t="shared" ca="1" si="3"/>
        <v>4</v>
      </c>
      <c r="F150" s="4">
        <f t="shared" ca="1" si="3"/>
        <v>4</v>
      </c>
      <c r="G150" s="4">
        <f t="shared" ca="1" si="3"/>
        <v>5</v>
      </c>
      <c r="H150" s="4">
        <f t="shared" ca="1" si="3"/>
        <v>2</v>
      </c>
      <c r="J150" s="12">
        <f ca="1">IFERROR((VLOOKUP(D150,Criterios!$E$3:$F$8,2,0))+(VLOOKUP(E150,Criterios!$E$9:$F$13,2,0))+(VLOOKUP(F150,Criterios!$E$14:$F$18,2,0))+(VLOOKUP(G150,Criterios!$E$19:$F$23,2,0))+(VLOOKUP(H150,Criterios!$E$24:$F$28,2,0)),"")</f>
        <v>0.75</v>
      </c>
    </row>
    <row r="151" spans="1:10" x14ac:dyDescent="0.2">
      <c r="A151" s="2"/>
      <c r="B151" s="22">
        <v>123456935</v>
      </c>
      <c r="C151" s="1" t="str">
        <f>IFERROR(VLOOKUP(Tabla3[[#This Row],[NIT]],Proveedores!$B$2:$C$202,2,0),"")</f>
        <v>Proveedor 147</v>
      </c>
      <c r="D151" s="4">
        <f t="shared" ca="1" si="3"/>
        <v>2</v>
      </c>
      <c r="E151" s="4">
        <f t="shared" ca="1" si="3"/>
        <v>4</v>
      </c>
      <c r="F151" s="4">
        <f t="shared" ca="1" si="3"/>
        <v>2</v>
      </c>
      <c r="G151" s="4">
        <f t="shared" ca="1" si="3"/>
        <v>2</v>
      </c>
      <c r="H151" s="4">
        <f t="shared" ca="1" si="3"/>
        <v>4</v>
      </c>
      <c r="J151" s="12">
        <f ca="1">IFERROR((VLOOKUP(D151,Criterios!$E$3:$F$8,2,0))+(VLOOKUP(E151,Criterios!$E$9:$F$13,2,0))+(VLOOKUP(F151,Criterios!$E$14:$F$18,2,0))+(VLOOKUP(G151,Criterios!$E$19:$F$23,2,0))+(VLOOKUP(H151,Criterios!$E$24:$F$28,2,0)),"")</f>
        <v>0.54</v>
      </c>
    </row>
    <row r="152" spans="1:10" x14ac:dyDescent="0.2">
      <c r="A152" s="2"/>
      <c r="B152" s="22">
        <v>123456936</v>
      </c>
      <c r="C152" s="1" t="str">
        <f>IFERROR(VLOOKUP(Tabla3[[#This Row],[NIT]],Proveedores!$B$2:$C$202,2,0),"")</f>
        <v>Proveedor 148</v>
      </c>
      <c r="D152" s="4">
        <f t="shared" ca="1" si="3"/>
        <v>5</v>
      </c>
      <c r="E152" s="4">
        <f t="shared" ca="1" si="3"/>
        <v>5</v>
      </c>
      <c r="F152" s="4">
        <f t="shared" ca="1" si="3"/>
        <v>3</v>
      </c>
      <c r="G152" s="4">
        <f t="shared" ca="1" si="3"/>
        <v>5</v>
      </c>
      <c r="H152" s="4">
        <f t="shared" ca="1" si="3"/>
        <v>4</v>
      </c>
      <c r="J152" s="12">
        <f ca="1">IFERROR((VLOOKUP(D152,Criterios!$E$3:$F$8,2,0))+(VLOOKUP(E152,Criterios!$E$9:$F$13,2,0))+(VLOOKUP(F152,Criterios!$E$14:$F$18,2,0))+(VLOOKUP(G152,Criterios!$E$19:$F$23,2,0))+(VLOOKUP(H152,Criterios!$E$24:$F$28,2,0)),"")</f>
        <v>0.9</v>
      </c>
    </row>
    <row r="153" spans="1:10" x14ac:dyDescent="0.2">
      <c r="A153" s="2"/>
      <c r="B153" s="22">
        <v>123456937</v>
      </c>
      <c r="C153" s="1" t="str">
        <f>IFERROR(VLOOKUP(Tabla3[[#This Row],[NIT]],Proveedores!$B$2:$C$202,2,0),"")</f>
        <v>Proveedor 149</v>
      </c>
      <c r="D153" s="4">
        <f t="shared" ca="1" si="3"/>
        <v>5</v>
      </c>
      <c r="E153" s="4">
        <f t="shared" ca="1" si="3"/>
        <v>4</v>
      </c>
      <c r="F153" s="4">
        <f t="shared" ca="1" si="3"/>
        <v>5</v>
      </c>
      <c r="G153" s="4">
        <f t="shared" ca="1" si="3"/>
        <v>4</v>
      </c>
      <c r="H153" s="4">
        <f t="shared" ca="1" si="3"/>
        <v>2</v>
      </c>
      <c r="J153" s="12">
        <f ca="1">IFERROR((VLOOKUP(D153,Criterios!$E$3:$F$8,2,0))+(VLOOKUP(E153,Criterios!$E$9:$F$13,2,0))+(VLOOKUP(F153,Criterios!$E$14:$F$18,2,0))+(VLOOKUP(G153,Criterios!$E$19:$F$23,2,0))+(VLOOKUP(H153,Criterios!$E$24:$F$28,2,0)),"")</f>
        <v>0.85000000000000009</v>
      </c>
    </row>
    <row r="154" spans="1:10" x14ac:dyDescent="0.2">
      <c r="A154" s="2"/>
      <c r="B154" s="22">
        <v>123456938</v>
      </c>
      <c r="C154" s="1" t="str">
        <f>IFERROR(VLOOKUP(Tabla3[[#This Row],[NIT]],Proveedores!$B$2:$C$202,2,0),"")</f>
        <v>Proveedor 150</v>
      </c>
      <c r="D154" s="4">
        <f t="shared" ca="1" si="3"/>
        <v>3</v>
      </c>
      <c r="E154" s="4">
        <f t="shared" ca="1" si="3"/>
        <v>2</v>
      </c>
      <c r="F154" s="4">
        <f t="shared" ca="1" si="3"/>
        <v>5</v>
      </c>
      <c r="G154" s="4">
        <f t="shared" ca="1" si="3"/>
        <v>3</v>
      </c>
      <c r="H154" s="4">
        <f t="shared" ca="1" si="3"/>
        <v>3</v>
      </c>
      <c r="J154" s="12">
        <f ca="1">IFERROR((VLOOKUP(D154,Criterios!$E$3:$F$8,2,0))+(VLOOKUP(E154,Criterios!$E$9:$F$13,2,0))+(VLOOKUP(F154,Criterios!$E$14:$F$18,2,0))+(VLOOKUP(G154,Criterios!$E$19:$F$23,2,0))+(VLOOKUP(H154,Criterios!$E$24:$F$28,2,0)),"")</f>
        <v>0.63000000000000012</v>
      </c>
    </row>
    <row r="155" spans="1:10" x14ac:dyDescent="0.2">
      <c r="A155" s="2"/>
      <c r="B155" s="22">
        <v>123456939</v>
      </c>
      <c r="C155" s="1" t="str">
        <f>IFERROR(VLOOKUP(Tabla3[[#This Row],[NIT]],Proveedores!$B$2:$C$202,2,0),"")</f>
        <v>Proveedor 151</v>
      </c>
      <c r="D155" s="4">
        <f t="shared" ca="1" si="3"/>
        <v>2</v>
      </c>
      <c r="E155" s="4">
        <f t="shared" ca="1" si="3"/>
        <v>5</v>
      </c>
      <c r="F155" s="4">
        <f t="shared" ca="1" si="3"/>
        <v>4</v>
      </c>
      <c r="G155" s="4">
        <f t="shared" ca="1" si="3"/>
        <v>5</v>
      </c>
      <c r="H155" s="4">
        <f t="shared" ca="1" si="3"/>
        <v>2</v>
      </c>
      <c r="J155" s="12">
        <f ca="1">IFERROR((VLOOKUP(D155,Criterios!$E$3:$F$8,2,0))+(VLOOKUP(E155,Criterios!$E$9:$F$13,2,0))+(VLOOKUP(F155,Criterios!$E$14:$F$18,2,0))+(VLOOKUP(G155,Criterios!$E$19:$F$23,2,0))+(VLOOKUP(H155,Criterios!$E$24:$F$28,2,0)),"")</f>
        <v>0.75</v>
      </c>
    </row>
    <row r="156" spans="1:10" x14ac:dyDescent="0.2">
      <c r="A156" s="2"/>
      <c r="B156" s="22">
        <v>123456940</v>
      </c>
      <c r="C156" s="1" t="str">
        <f>IFERROR(VLOOKUP(Tabla3[[#This Row],[NIT]],Proveedores!$B$2:$C$202,2,0),"")</f>
        <v>Proveedor 152</v>
      </c>
      <c r="D156" s="4">
        <f t="shared" ca="1" si="3"/>
        <v>4</v>
      </c>
      <c r="E156" s="4">
        <f t="shared" ca="1" si="3"/>
        <v>5</v>
      </c>
      <c r="F156" s="4">
        <f t="shared" ca="1" si="3"/>
        <v>5</v>
      </c>
      <c r="G156" s="4">
        <f t="shared" ca="1" si="3"/>
        <v>3</v>
      </c>
      <c r="H156" s="4">
        <f t="shared" ca="1" si="3"/>
        <v>2</v>
      </c>
      <c r="J156" s="12">
        <f ca="1">IFERROR((VLOOKUP(D156,Criterios!$E$3:$F$8,2,0))+(VLOOKUP(E156,Criterios!$E$9:$F$13,2,0))+(VLOOKUP(F156,Criterios!$E$14:$F$18,2,0))+(VLOOKUP(G156,Criterios!$E$19:$F$23,2,0))+(VLOOKUP(H156,Criterios!$E$24:$F$28,2,0)),"")</f>
        <v>0.81</v>
      </c>
    </row>
    <row r="157" spans="1:10" x14ac:dyDescent="0.2">
      <c r="A157" s="2"/>
      <c r="B157" s="22">
        <v>123456941</v>
      </c>
      <c r="C157" s="1" t="str">
        <f>IFERROR(VLOOKUP(Tabla3[[#This Row],[NIT]],Proveedores!$B$2:$C$202,2,0),"")</f>
        <v>Proveedor 153</v>
      </c>
      <c r="D157" s="4">
        <f t="shared" ca="1" si="3"/>
        <v>3</v>
      </c>
      <c r="E157" s="4">
        <f t="shared" ca="1" si="3"/>
        <v>4</v>
      </c>
      <c r="F157" s="4">
        <f t="shared" ca="1" si="3"/>
        <v>3</v>
      </c>
      <c r="G157" s="4">
        <f t="shared" ca="1" si="3"/>
        <v>5</v>
      </c>
      <c r="H157" s="4">
        <f t="shared" ca="1" si="3"/>
        <v>5</v>
      </c>
      <c r="J157" s="12">
        <f ca="1">IFERROR((VLOOKUP(D157,Criterios!$E$3:$F$8,2,0))+(VLOOKUP(E157,Criterios!$E$9:$F$13,2,0))+(VLOOKUP(F157,Criterios!$E$14:$F$18,2,0))+(VLOOKUP(G157,Criterios!$E$19:$F$23,2,0))+(VLOOKUP(H157,Criterios!$E$24:$F$28,2,0)),"")</f>
        <v>0.77</v>
      </c>
    </row>
    <row r="158" spans="1:10" x14ac:dyDescent="0.2">
      <c r="A158" s="2"/>
      <c r="B158" s="22">
        <v>123456942</v>
      </c>
      <c r="C158" s="1" t="str">
        <f>IFERROR(VLOOKUP(Tabla3[[#This Row],[NIT]],Proveedores!$B$2:$C$202,2,0),"")</f>
        <v>Proveedor 154</v>
      </c>
      <c r="D158" s="4">
        <f t="shared" ca="1" si="3"/>
        <v>2</v>
      </c>
      <c r="E158" s="4">
        <f t="shared" ca="1" si="3"/>
        <v>4</v>
      </c>
      <c r="F158" s="4">
        <f t="shared" ca="1" si="3"/>
        <v>5</v>
      </c>
      <c r="G158" s="4">
        <f t="shared" ca="1" si="3"/>
        <v>4</v>
      </c>
      <c r="H158" s="4">
        <f t="shared" ca="1" si="3"/>
        <v>3</v>
      </c>
      <c r="J158" s="12">
        <f ca="1">IFERROR((VLOOKUP(D158,Criterios!$E$3:$F$8,2,0))+(VLOOKUP(E158,Criterios!$E$9:$F$13,2,0))+(VLOOKUP(F158,Criterios!$E$14:$F$18,2,0))+(VLOOKUP(G158,Criterios!$E$19:$F$23,2,0))+(VLOOKUP(H158,Criterios!$E$24:$F$28,2,0)),"")</f>
        <v>0.72</v>
      </c>
    </row>
    <row r="159" spans="1:10" x14ac:dyDescent="0.2">
      <c r="A159" s="2"/>
      <c r="B159" s="22">
        <v>123456943</v>
      </c>
      <c r="C159" s="1" t="str">
        <f>IFERROR(VLOOKUP(Tabla3[[#This Row],[NIT]],Proveedores!$B$2:$C$202,2,0),"")</f>
        <v>Proveedor 155</v>
      </c>
      <c r="D159" s="4">
        <f t="shared" ca="1" si="3"/>
        <v>4</v>
      </c>
      <c r="E159" s="4">
        <f t="shared" ca="1" si="3"/>
        <v>3</v>
      </c>
      <c r="F159" s="4">
        <f t="shared" ca="1" si="3"/>
        <v>2</v>
      </c>
      <c r="G159" s="4">
        <f t="shared" ca="1" si="3"/>
        <v>3</v>
      </c>
      <c r="H159" s="4">
        <f t="shared" ca="1" si="3"/>
        <v>5</v>
      </c>
      <c r="J159" s="12">
        <f ca="1">IFERROR((VLOOKUP(D159,Criterios!$E$3:$F$8,2,0))+(VLOOKUP(E159,Criterios!$E$9:$F$13,2,0))+(VLOOKUP(F159,Criterios!$E$14:$F$18,2,0))+(VLOOKUP(G159,Criterios!$E$19:$F$23,2,0))+(VLOOKUP(H159,Criterios!$E$24:$F$28,2,0)),"")</f>
        <v>0.65</v>
      </c>
    </row>
    <row r="160" spans="1:10" x14ac:dyDescent="0.2">
      <c r="A160" s="2"/>
      <c r="B160" s="22">
        <v>123456944</v>
      </c>
      <c r="C160" s="1" t="str">
        <f>IFERROR(VLOOKUP(Tabla3[[#This Row],[NIT]],Proveedores!$B$2:$C$202,2,0),"")</f>
        <v>Proveedor 156</v>
      </c>
      <c r="D160" s="4">
        <f t="shared" ca="1" si="3"/>
        <v>4</v>
      </c>
      <c r="E160" s="4">
        <f t="shared" ca="1" si="3"/>
        <v>3</v>
      </c>
      <c r="F160" s="4">
        <f t="shared" ca="1" si="3"/>
        <v>2</v>
      </c>
      <c r="G160" s="4">
        <f t="shared" ca="1" si="3"/>
        <v>5</v>
      </c>
      <c r="H160" s="4">
        <f t="shared" ca="1" si="3"/>
        <v>2</v>
      </c>
      <c r="J160" s="12">
        <f ca="1">IFERROR((VLOOKUP(D160,Criterios!$E$3:$F$8,2,0))+(VLOOKUP(E160,Criterios!$E$9:$F$13,2,0))+(VLOOKUP(F160,Criterios!$E$14:$F$18,2,0))+(VLOOKUP(G160,Criterios!$E$19:$F$23,2,0))+(VLOOKUP(H160,Criterios!$E$24:$F$28,2,0)),"")</f>
        <v>0.67000000000000015</v>
      </c>
    </row>
    <row r="161" spans="1:10" x14ac:dyDescent="0.2">
      <c r="A161" s="2"/>
      <c r="B161" s="22">
        <v>123456945</v>
      </c>
      <c r="C161" s="1" t="str">
        <f>IFERROR(VLOOKUP(Tabla3[[#This Row],[NIT]],Proveedores!$B$2:$C$202,2,0),"")</f>
        <v>Proveedor 157</v>
      </c>
      <c r="D161" s="4">
        <f t="shared" ca="1" si="3"/>
        <v>4</v>
      </c>
      <c r="E161" s="4">
        <f t="shared" ca="1" si="3"/>
        <v>3</v>
      </c>
      <c r="F161" s="4">
        <f t="shared" ca="1" si="3"/>
        <v>5</v>
      </c>
      <c r="G161" s="4">
        <f t="shared" ca="1" si="3"/>
        <v>5</v>
      </c>
      <c r="H161" s="4">
        <f t="shared" ca="1" si="3"/>
        <v>4</v>
      </c>
      <c r="J161" s="12">
        <f ca="1">IFERROR((VLOOKUP(D161,Criterios!$E$3:$F$8,2,0))+(VLOOKUP(E161,Criterios!$E$9:$F$13,2,0))+(VLOOKUP(F161,Criterios!$E$14:$F$18,2,0))+(VLOOKUP(G161,Criterios!$E$19:$F$23,2,0))+(VLOOKUP(H161,Criterios!$E$24:$F$28,2,0)),"")</f>
        <v>0.83</v>
      </c>
    </row>
    <row r="162" spans="1:10" x14ac:dyDescent="0.2">
      <c r="A162" s="2"/>
      <c r="B162" s="22">
        <v>123456946</v>
      </c>
      <c r="C162" s="1" t="str">
        <f>IFERROR(VLOOKUP(Tabla3[[#This Row],[NIT]],Proveedores!$B$2:$C$202,2,0),"")</f>
        <v>Proveedor 158</v>
      </c>
      <c r="D162" s="4">
        <f t="shared" ca="1" si="3"/>
        <v>3</v>
      </c>
      <c r="E162" s="4">
        <f t="shared" ca="1" si="3"/>
        <v>2</v>
      </c>
      <c r="F162" s="4">
        <f t="shared" ca="1" si="3"/>
        <v>2</v>
      </c>
      <c r="G162" s="4">
        <f t="shared" ca="1" si="3"/>
        <v>5</v>
      </c>
      <c r="H162" s="4">
        <f t="shared" ca="1" si="3"/>
        <v>3</v>
      </c>
      <c r="J162" s="12">
        <f ca="1">IFERROR((VLOOKUP(D162,Criterios!$E$3:$F$8,2,0))+(VLOOKUP(E162,Criterios!$E$9:$F$13,2,0))+(VLOOKUP(F162,Criterios!$E$14:$F$18,2,0))+(VLOOKUP(G162,Criterios!$E$19:$F$23,2,0))+(VLOOKUP(H162,Criterios!$E$24:$F$28,2,0)),"")</f>
        <v>0.59000000000000008</v>
      </c>
    </row>
    <row r="163" spans="1:10" x14ac:dyDescent="0.2">
      <c r="A163" s="2"/>
      <c r="B163" s="22">
        <v>123456947</v>
      </c>
      <c r="C163" s="1" t="str">
        <f>IFERROR(VLOOKUP(Tabla3[[#This Row],[NIT]],Proveedores!$B$2:$C$202,2,0),"")</f>
        <v>Proveedor 159</v>
      </c>
      <c r="D163" s="4">
        <f t="shared" ca="1" si="3"/>
        <v>2</v>
      </c>
      <c r="E163" s="4">
        <f t="shared" ca="1" si="3"/>
        <v>5</v>
      </c>
      <c r="F163" s="4">
        <f t="shared" ca="1" si="3"/>
        <v>3</v>
      </c>
      <c r="G163" s="4">
        <f t="shared" ca="1" si="3"/>
        <v>5</v>
      </c>
      <c r="H163" s="4">
        <f t="shared" ca="1" si="3"/>
        <v>3</v>
      </c>
      <c r="J163" s="12">
        <f ca="1">IFERROR((VLOOKUP(D163,Criterios!$E$3:$F$8,2,0))+(VLOOKUP(E163,Criterios!$E$9:$F$13,2,0))+(VLOOKUP(F163,Criterios!$E$14:$F$18,2,0))+(VLOOKUP(G163,Criterios!$E$19:$F$23,2,0))+(VLOOKUP(H163,Criterios!$E$24:$F$28,2,0)),"")</f>
        <v>0.73</v>
      </c>
    </row>
    <row r="164" spans="1:10" x14ac:dyDescent="0.2">
      <c r="A164" s="2"/>
      <c r="B164" s="22">
        <v>123456948</v>
      </c>
      <c r="C164" s="1" t="str">
        <f>IFERROR(VLOOKUP(Tabla3[[#This Row],[NIT]],Proveedores!$B$2:$C$202,2,0),"")</f>
        <v>Proveedor 160</v>
      </c>
      <c r="D164" s="4">
        <f t="shared" ca="1" si="3"/>
        <v>3</v>
      </c>
      <c r="E164" s="4">
        <f t="shared" ca="1" si="3"/>
        <v>5</v>
      </c>
      <c r="F164" s="4">
        <f t="shared" ca="1" si="3"/>
        <v>5</v>
      </c>
      <c r="G164" s="4">
        <f t="shared" ca="1" si="3"/>
        <v>5</v>
      </c>
      <c r="H164" s="4">
        <f t="shared" ca="1" si="3"/>
        <v>4</v>
      </c>
      <c r="J164" s="12">
        <f ca="1">IFERROR((VLOOKUP(D164,Criterios!$E$3:$F$8,2,0))+(VLOOKUP(E164,Criterios!$E$9:$F$13,2,0))+(VLOOKUP(F164,Criterios!$E$14:$F$18,2,0))+(VLOOKUP(G164,Criterios!$E$19:$F$23,2,0))+(VLOOKUP(H164,Criterios!$E$24:$F$28,2,0)),"")</f>
        <v>0.88</v>
      </c>
    </row>
    <row r="165" spans="1:10" x14ac:dyDescent="0.2">
      <c r="A165" s="2"/>
      <c r="B165" s="22">
        <v>123456949</v>
      </c>
      <c r="C165" s="1" t="str">
        <f>IFERROR(VLOOKUP(Tabla3[[#This Row],[NIT]],Proveedores!$B$2:$C$202,2,0),"")</f>
        <v>Proveedor 161</v>
      </c>
      <c r="D165" s="4">
        <f t="shared" ca="1" si="3"/>
        <v>5</v>
      </c>
      <c r="E165" s="4">
        <f t="shared" ca="1" si="3"/>
        <v>5</v>
      </c>
      <c r="F165" s="4">
        <f t="shared" ca="1" si="3"/>
        <v>5</v>
      </c>
      <c r="G165" s="4">
        <f t="shared" ca="1" si="3"/>
        <v>2</v>
      </c>
      <c r="H165" s="4">
        <f t="shared" ca="1" si="3"/>
        <v>4</v>
      </c>
      <c r="J165" s="12">
        <f ca="1">IFERROR((VLOOKUP(D165,Criterios!$E$3:$F$8,2,0))+(VLOOKUP(E165,Criterios!$E$9:$F$13,2,0))+(VLOOKUP(F165,Criterios!$E$14:$F$18,2,0))+(VLOOKUP(G165,Criterios!$E$19:$F$23,2,0))+(VLOOKUP(H165,Criterios!$E$24:$F$28,2,0)),"")</f>
        <v>0.85999999999999988</v>
      </c>
    </row>
    <row r="166" spans="1:10" x14ac:dyDescent="0.2">
      <c r="A166" s="2"/>
      <c r="B166" s="22">
        <v>123456950</v>
      </c>
      <c r="C166" s="1" t="str">
        <f>IFERROR(VLOOKUP(Tabla3[[#This Row],[NIT]],Proveedores!$B$2:$C$202,2,0),"")</f>
        <v>Proveedor 162</v>
      </c>
      <c r="D166" s="4">
        <f t="shared" ca="1" si="3"/>
        <v>4</v>
      </c>
      <c r="E166" s="4">
        <f t="shared" ca="1" si="3"/>
        <v>5</v>
      </c>
      <c r="F166" s="4">
        <f t="shared" ca="1" si="3"/>
        <v>4</v>
      </c>
      <c r="G166" s="4">
        <f t="shared" ca="1" si="3"/>
        <v>3</v>
      </c>
      <c r="H166" s="4">
        <f t="shared" ca="1" si="3"/>
        <v>4</v>
      </c>
      <c r="J166" s="12">
        <f ca="1">IFERROR((VLOOKUP(D166,Criterios!$E$3:$F$8,2,0))+(VLOOKUP(E166,Criterios!$E$9:$F$13,2,0))+(VLOOKUP(F166,Criterios!$E$14:$F$18,2,0))+(VLOOKUP(G166,Criterios!$E$19:$F$23,2,0))+(VLOOKUP(H166,Criterios!$E$24:$F$28,2,0)),"")</f>
        <v>0.80999999999999994</v>
      </c>
    </row>
    <row r="167" spans="1:10" x14ac:dyDescent="0.2">
      <c r="A167" s="2"/>
      <c r="B167" s="22">
        <v>123456951</v>
      </c>
      <c r="C167" s="1" t="str">
        <f>IFERROR(VLOOKUP(Tabla3[[#This Row],[NIT]],Proveedores!$B$2:$C$202,2,0),"")</f>
        <v>Proveedor 163</v>
      </c>
      <c r="D167" s="4">
        <f t="shared" ca="1" si="3"/>
        <v>5</v>
      </c>
      <c r="E167" s="4">
        <f t="shared" ca="1" si="3"/>
        <v>5</v>
      </c>
      <c r="F167" s="4">
        <f t="shared" ca="1" si="3"/>
        <v>3</v>
      </c>
      <c r="G167" s="4">
        <f t="shared" ca="1" si="3"/>
        <v>3</v>
      </c>
      <c r="H167" s="4">
        <f t="shared" ca="1" si="3"/>
        <v>3</v>
      </c>
      <c r="J167" s="12">
        <f ca="1">IFERROR((VLOOKUP(D167,Criterios!$E$3:$F$8,2,0))+(VLOOKUP(E167,Criterios!$E$9:$F$13,2,0))+(VLOOKUP(F167,Criterios!$E$14:$F$18,2,0))+(VLOOKUP(G167,Criterios!$E$19:$F$23,2,0))+(VLOOKUP(H167,Criterios!$E$24:$F$28,2,0)),"")</f>
        <v>0.8</v>
      </c>
    </row>
    <row r="168" spans="1:10" x14ac:dyDescent="0.2">
      <c r="A168" s="2"/>
      <c r="B168" s="22">
        <v>123456952</v>
      </c>
      <c r="C168" s="1" t="str">
        <f>IFERROR(VLOOKUP(Tabla3[[#This Row],[NIT]],Proveedores!$B$2:$C$202,2,0),"")</f>
        <v>Proveedor 164</v>
      </c>
      <c r="D168" s="4">
        <f t="shared" ca="1" si="3"/>
        <v>2</v>
      </c>
      <c r="E168" s="4">
        <f t="shared" ca="1" si="3"/>
        <v>4</v>
      </c>
      <c r="F168" s="4">
        <f t="shared" ca="1" si="3"/>
        <v>5</v>
      </c>
      <c r="G168" s="4">
        <f t="shared" ca="1" si="3"/>
        <v>4</v>
      </c>
      <c r="H168" s="4">
        <f t="shared" ca="1" si="3"/>
        <v>4</v>
      </c>
      <c r="J168" s="12">
        <f ca="1">IFERROR((VLOOKUP(D168,Criterios!$E$3:$F$8,2,0))+(VLOOKUP(E168,Criterios!$E$9:$F$13,2,0))+(VLOOKUP(F168,Criterios!$E$14:$F$18,2,0))+(VLOOKUP(G168,Criterios!$E$19:$F$23,2,0))+(VLOOKUP(H168,Criterios!$E$24:$F$28,2,0)),"")</f>
        <v>0.74</v>
      </c>
    </row>
    <row r="169" spans="1:10" x14ac:dyDescent="0.2">
      <c r="A169" s="2"/>
      <c r="B169" s="22">
        <v>123456953</v>
      </c>
      <c r="C169" s="1" t="str">
        <f>IFERROR(VLOOKUP(Tabla3[[#This Row],[NIT]],Proveedores!$B$2:$C$202,2,0),"")</f>
        <v>Proveedor 165</v>
      </c>
      <c r="D169" s="4">
        <f t="shared" ca="1" si="3"/>
        <v>3</v>
      </c>
      <c r="E169" s="4">
        <f t="shared" ca="1" si="3"/>
        <v>3</v>
      </c>
      <c r="F169" s="4">
        <f t="shared" ca="1" si="3"/>
        <v>2</v>
      </c>
      <c r="G169" s="4">
        <f t="shared" ca="1" si="3"/>
        <v>5</v>
      </c>
      <c r="H169" s="4">
        <f t="shared" ca="1" si="3"/>
        <v>3</v>
      </c>
      <c r="J169" s="12">
        <f ca="1">IFERROR((VLOOKUP(D169,Criterios!$E$3:$F$8,2,0))+(VLOOKUP(E169,Criterios!$E$9:$F$13,2,0))+(VLOOKUP(F169,Criterios!$E$14:$F$18,2,0))+(VLOOKUP(G169,Criterios!$E$19:$F$23,2,0))+(VLOOKUP(H169,Criterios!$E$24:$F$28,2,0)),"")</f>
        <v>0.64000000000000012</v>
      </c>
    </row>
    <row r="170" spans="1:10" x14ac:dyDescent="0.2">
      <c r="A170" s="2"/>
      <c r="B170" s="22">
        <v>123456954</v>
      </c>
      <c r="C170" s="1" t="str">
        <f>IFERROR(VLOOKUP(Tabla3[[#This Row],[NIT]],Proveedores!$B$2:$C$202,2,0),"")</f>
        <v>Proveedor 166</v>
      </c>
      <c r="D170" s="4">
        <f t="shared" ca="1" si="3"/>
        <v>2</v>
      </c>
      <c r="E170" s="4">
        <f t="shared" ca="1" si="3"/>
        <v>5</v>
      </c>
      <c r="F170" s="4">
        <f t="shared" ca="1" si="3"/>
        <v>3</v>
      </c>
      <c r="G170" s="4">
        <f t="shared" ca="1" si="3"/>
        <v>5</v>
      </c>
      <c r="H170" s="4">
        <f t="shared" ca="1" si="3"/>
        <v>4</v>
      </c>
      <c r="J170" s="12">
        <f ca="1">IFERROR((VLOOKUP(D170,Criterios!$E$3:$F$8,2,0))+(VLOOKUP(E170,Criterios!$E$9:$F$13,2,0))+(VLOOKUP(F170,Criterios!$E$14:$F$18,2,0))+(VLOOKUP(G170,Criterios!$E$19:$F$23,2,0))+(VLOOKUP(H170,Criterios!$E$24:$F$28,2,0)),"")</f>
        <v>0.74999999999999989</v>
      </c>
    </row>
    <row r="171" spans="1:10" x14ac:dyDescent="0.2">
      <c r="A171" s="2"/>
      <c r="B171" s="22">
        <v>123456955</v>
      </c>
      <c r="C171" s="1" t="str">
        <f>IFERROR(VLOOKUP(Tabla3[[#This Row],[NIT]],Proveedores!$B$2:$C$202,2,0),"")</f>
        <v>Proveedor 167</v>
      </c>
      <c r="D171" s="4">
        <f t="shared" ca="1" si="3"/>
        <v>3</v>
      </c>
      <c r="E171" s="4">
        <f t="shared" ca="1" si="3"/>
        <v>2</v>
      </c>
      <c r="F171" s="4">
        <f t="shared" ca="1" si="3"/>
        <v>3</v>
      </c>
      <c r="G171" s="4">
        <f t="shared" ca="1" si="3"/>
        <v>4</v>
      </c>
      <c r="H171" s="4">
        <f t="shared" ca="1" si="3"/>
        <v>4</v>
      </c>
      <c r="J171" s="12">
        <f ca="1">IFERROR((VLOOKUP(D171,Criterios!$E$3:$F$8,2,0))+(VLOOKUP(E171,Criterios!$E$9:$F$13,2,0))+(VLOOKUP(F171,Criterios!$E$14:$F$18,2,0))+(VLOOKUP(G171,Criterios!$E$19:$F$23,2,0))+(VLOOKUP(H171,Criterios!$E$24:$F$28,2,0)),"")</f>
        <v>0.61</v>
      </c>
    </row>
    <row r="172" spans="1:10" x14ac:dyDescent="0.2">
      <c r="A172" s="2"/>
      <c r="B172" s="22">
        <v>123456956</v>
      </c>
      <c r="C172" s="1" t="str">
        <f>IFERROR(VLOOKUP(Tabla3[[#This Row],[NIT]],Proveedores!$B$2:$C$202,2,0),"")</f>
        <v>Proveedor 168</v>
      </c>
      <c r="D172" s="4">
        <f t="shared" ca="1" si="3"/>
        <v>2</v>
      </c>
      <c r="E172" s="4">
        <f t="shared" ca="1" si="3"/>
        <v>3</v>
      </c>
      <c r="F172" s="4">
        <f t="shared" ca="1" si="3"/>
        <v>4</v>
      </c>
      <c r="G172" s="4">
        <f t="shared" ca="1" si="3"/>
        <v>2</v>
      </c>
      <c r="H172" s="4">
        <f t="shared" ca="1" si="3"/>
        <v>4</v>
      </c>
      <c r="J172" s="12">
        <f ca="1">IFERROR((VLOOKUP(D172,Criterios!$E$3:$F$8,2,0))+(VLOOKUP(E172,Criterios!$E$9:$F$13,2,0))+(VLOOKUP(F172,Criterios!$E$14:$F$18,2,0))+(VLOOKUP(G172,Criterios!$E$19:$F$23,2,0))+(VLOOKUP(H172,Criterios!$E$24:$F$28,2,0)),"")</f>
        <v>0.57000000000000006</v>
      </c>
    </row>
    <row r="173" spans="1:10" x14ac:dyDescent="0.2">
      <c r="A173" s="2"/>
      <c r="B173" s="22">
        <v>123456957</v>
      </c>
      <c r="C173" s="1" t="str">
        <f>IFERROR(VLOOKUP(Tabla3[[#This Row],[NIT]],Proveedores!$B$2:$C$202,2,0),"")</f>
        <v>Proveedor 169</v>
      </c>
      <c r="D173" s="4">
        <f t="shared" ca="1" si="3"/>
        <v>3</v>
      </c>
      <c r="E173" s="4">
        <f t="shared" ca="1" si="3"/>
        <v>3</v>
      </c>
      <c r="F173" s="4">
        <f t="shared" ca="1" si="3"/>
        <v>2</v>
      </c>
      <c r="G173" s="4">
        <f t="shared" ca="1" si="3"/>
        <v>2</v>
      </c>
      <c r="H173" s="4">
        <f t="shared" ca="1" si="3"/>
        <v>2</v>
      </c>
      <c r="J173" s="12">
        <f ca="1">IFERROR((VLOOKUP(D173,Criterios!$E$3:$F$8,2,0))+(VLOOKUP(E173,Criterios!$E$9:$F$13,2,0))+(VLOOKUP(F173,Criterios!$E$14:$F$18,2,0))+(VLOOKUP(G173,Criterios!$E$19:$F$23,2,0))+(VLOOKUP(H173,Criterios!$E$24:$F$28,2,0)),"")</f>
        <v>0.50000000000000011</v>
      </c>
    </row>
    <row r="174" spans="1:10" x14ac:dyDescent="0.2">
      <c r="A174" s="2"/>
      <c r="B174" s="22">
        <v>123456958</v>
      </c>
      <c r="C174" s="1" t="str">
        <f>IFERROR(VLOOKUP(Tabla3[[#This Row],[NIT]],Proveedores!$B$2:$C$202,2,0),"")</f>
        <v>Proveedor 170</v>
      </c>
      <c r="D174" s="4">
        <f t="shared" ca="1" si="3"/>
        <v>3</v>
      </c>
      <c r="E174" s="4">
        <f t="shared" ca="1" si="3"/>
        <v>2</v>
      </c>
      <c r="F174" s="4">
        <f t="shared" ca="1" si="3"/>
        <v>4</v>
      </c>
      <c r="G174" s="4">
        <f t="shared" ca="1" si="3"/>
        <v>3</v>
      </c>
      <c r="H174" s="4">
        <f t="shared" ca="1" si="3"/>
        <v>5</v>
      </c>
      <c r="J174" s="12">
        <f ca="1">IFERROR((VLOOKUP(D174,Criterios!$E$3:$F$8,2,0))+(VLOOKUP(E174,Criterios!$E$9:$F$13,2,0))+(VLOOKUP(F174,Criterios!$E$14:$F$18,2,0))+(VLOOKUP(G174,Criterios!$E$19:$F$23,2,0))+(VLOOKUP(H174,Criterios!$E$24:$F$28,2,0)),"")</f>
        <v>0.63</v>
      </c>
    </row>
    <row r="175" spans="1:10" x14ac:dyDescent="0.2">
      <c r="A175" s="2"/>
      <c r="B175" s="22">
        <v>123456959</v>
      </c>
      <c r="C175" s="1" t="str">
        <f>IFERROR(VLOOKUP(Tabla3[[#This Row],[NIT]],Proveedores!$B$2:$C$202,2,0),"")</f>
        <v>Proveedor 171</v>
      </c>
      <c r="D175" s="4">
        <f t="shared" ca="1" si="3"/>
        <v>5</v>
      </c>
      <c r="E175" s="4">
        <f t="shared" ca="1" si="3"/>
        <v>3</v>
      </c>
      <c r="F175" s="4">
        <f t="shared" ca="1" si="3"/>
        <v>3</v>
      </c>
      <c r="G175" s="4">
        <f t="shared" ca="1" si="3"/>
        <v>4</v>
      </c>
      <c r="H175" s="4">
        <f t="shared" ca="1" si="3"/>
        <v>4</v>
      </c>
      <c r="J175" s="12">
        <f ca="1">IFERROR((VLOOKUP(D175,Criterios!$E$3:$F$8,2,0))+(VLOOKUP(E175,Criterios!$E$9:$F$13,2,0))+(VLOOKUP(F175,Criterios!$E$14:$F$18,2,0))+(VLOOKUP(G175,Criterios!$E$19:$F$23,2,0))+(VLOOKUP(H175,Criterios!$E$24:$F$28,2,0)),"")</f>
        <v>0.76</v>
      </c>
    </row>
    <row r="176" spans="1:10" x14ac:dyDescent="0.2">
      <c r="A176" s="2"/>
      <c r="B176" s="22">
        <v>123456960</v>
      </c>
      <c r="C176" s="1" t="str">
        <f>IFERROR(VLOOKUP(Tabla3[[#This Row],[NIT]],Proveedores!$B$2:$C$202,2,0),"")</f>
        <v>Proveedor 172</v>
      </c>
      <c r="D176" s="4">
        <f t="shared" ca="1" si="3"/>
        <v>5</v>
      </c>
      <c r="E176" s="4">
        <f t="shared" ca="1" si="3"/>
        <v>5</v>
      </c>
      <c r="F176" s="4">
        <f t="shared" ca="1" si="3"/>
        <v>5</v>
      </c>
      <c r="G176" s="4">
        <f t="shared" ca="1" si="3"/>
        <v>2</v>
      </c>
      <c r="H176" s="4">
        <f t="shared" ca="1" si="3"/>
        <v>3</v>
      </c>
      <c r="J176" s="12">
        <f ca="1">IFERROR((VLOOKUP(D176,Criterios!$E$3:$F$8,2,0))+(VLOOKUP(E176,Criterios!$E$9:$F$13,2,0))+(VLOOKUP(F176,Criterios!$E$14:$F$18,2,0))+(VLOOKUP(G176,Criterios!$E$19:$F$23,2,0))+(VLOOKUP(H176,Criterios!$E$24:$F$28,2,0)),"")</f>
        <v>0.83999999999999986</v>
      </c>
    </row>
    <row r="177" spans="1:10" x14ac:dyDescent="0.2">
      <c r="A177" s="2"/>
      <c r="B177" s="22">
        <v>123456961</v>
      </c>
      <c r="C177" s="1" t="str">
        <f>IFERROR(VLOOKUP(Tabla3[[#This Row],[NIT]],Proveedores!$B$2:$C$202,2,0),"")</f>
        <v>Proveedor 173</v>
      </c>
      <c r="D177" s="4">
        <f t="shared" ca="1" si="3"/>
        <v>3</v>
      </c>
      <c r="E177" s="4">
        <f t="shared" ca="1" si="3"/>
        <v>2</v>
      </c>
      <c r="F177" s="4">
        <f t="shared" ca="1" si="3"/>
        <v>4</v>
      </c>
      <c r="G177" s="4">
        <f t="shared" ca="1" si="3"/>
        <v>3</v>
      </c>
      <c r="H177" s="4">
        <f t="shared" ca="1" si="3"/>
        <v>3</v>
      </c>
      <c r="J177" s="12">
        <f ca="1">IFERROR((VLOOKUP(D177,Criterios!$E$3:$F$8,2,0))+(VLOOKUP(E177,Criterios!$E$9:$F$13,2,0))+(VLOOKUP(F177,Criterios!$E$14:$F$18,2,0))+(VLOOKUP(G177,Criterios!$E$19:$F$23,2,0))+(VLOOKUP(H177,Criterios!$E$24:$F$28,2,0)),"")</f>
        <v>0.59000000000000008</v>
      </c>
    </row>
    <row r="178" spans="1:10" x14ac:dyDescent="0.2">
      <c r="A178" s="2"/>
      <c r="B178" s="22">
        <v>123456962</v>
      </c>
      <c r="C178" s="1" t="str">
        <f>IFERROR(VLOOKUP(Tabla3[[#This Row],[NIT]],Proveedores!$B$2:$C$202,2,0),"")</f>
        <v>Proveedor 174</v>
      </c>
      <c r="D178" s="4">
        <f t="shared" ca="1" si="3"/>
        <v>5</v>
      </c>
      <c r="E178" s="4">
        <f t="shared" ca="1" si="3"/>
        <v>5</v>
      </c>
      <c r="F178" s="4">
        <f t="shared" ca="1" si="3"/>
        <v>2</v>
      </c>
      <c r="G178" s="4">
        <f t="shared" ca="1" si="3"/>
        <v>5</v>
      </c>
      <c r="H178" s="4">
        <f t="shared" ca="1" si="3"/>
        <v>5</v>
      </c>
      <c r="J178" s="12">
        <f ca="1">IFERROR((VLOOKUP(D178,Criterios!$E$3:$F$8,2,0))+(VLOOKUP(E178,Criterios!$E$9:$F$13,2,0))+(VLOOKUP(F178,Criterios!$E$14:$F$18,2,0))+(VLOOKUP(G178,Criterios!$E$19:$F$23,2,0))+(VLOOKUP(H178,Criterios!$E$24:$F$28,2,0)),"")</f>
        <v>0.88</v>
      </c>
    </row>
    <row r="179" spans="1:10" x14ac:dyDescent="0.2">
      <c r="A179" s="2"/>
      <c r="B179" s="22">
        <v>123456963</v>
      </c>
      <c r="C179" s="1" t="str">
        <f>IFERROR(VLOOKUP(Tabla3[[#This Row],[NIT]],Proveedores!$B$2:$C$202,2,0),"")</f>
        <v>Proveedor 175</v>
      </c>
      <c r="D179" s="4">
        <f t="shared" ca="1" si="3"/>
        <v>5</v>
      </c>
      <c r="E179" s="4">
        <f t="shared" ca="1" si="3"/>
        <v>5</v>
      </c>
      <c r="F179" s="4">
        <f t="shared" ca="1" si="3"/>
        <v>3</v>
      </c>
      <c r="G179" s="4">
        <f t="shared" ca="1" si="3"/>
        <v>3</v>
      </c>
      <c r="H179" s="4">
        <f t="shared" ca="1" si="3"/>
        <v>3</v>
      </c>
      <c r="J179" s="12">
        <f ca="1">IFERROR((VLOOKUP(D179,Criterios!$E$3:$F$8,2,0))+(VLOOKUP(E179,Criterios!$E$9:$F$13,2,0))+(VLOOKUP(F179,Criterios!$E$14:$F$18,2,0))+(VLOOKUP(G179,Criterios!$E$19:$F$23,2,0))+(VLOOKUP(H179,Criterios!$E$24:$F$28,2,0)),"")</f>
        <v>0.8</v>
      </c>
    </row>
    <row r="180" spans="1:10" x14ac:dyDescent="0.2">
      <c r="A180" s="2"/>
      <c r="B180" s="22">
        <v>123456964</v>
      </c>
      <c r="C180" s="1" t="str">
        <f>IFERROR(VLOOKUP(Tabla3[[#This Row],[NIT]],Proveedores!$B$2:$C$202,2,0),"")</f>
        <v>Proveedor 176</v>
      </c>
      <c r="D180" s="4">
        <f t="shared" ca="1" si="3"/>
        <v>3</v>
      </c>
      <c r="E180" s="4">
        <f t="shared" ca="1" si="3"/>
        <v>3</v>
      </c>
      <c r="F180" s="4">
        <f t="shared" ca="1" si="3"/>
        <v>4</v>
      </c>
      <c r="G180" s="4">
        <f t="shared" ca="1" si="3"/>
        <v>4</v>
      </c>
      <c r="H180" s="4">
        <f t="shared" ca="1" si="3"/>
        <v>5</v>
      </c>
      <c r="J180" s="12">
        <f ca="1">IFERROR((VLOOKUP(D180,Criterios!$E$3:$F$8,2,0))+(VLOOKUP(E180,Criterios!$E$9:$F$13,2,0))+(VLOOKUP(F180,Criterios!$E$14:$F$18,2,0))+(VLOOKUP(G180,Criterios!$E$19:$F$23,2,0))+(VLOOKUP(H180,Criterios!$E$24:$F$28,2,0)),"")</f>
        <v>0.72000000000000008</v>
      </c>
    </row>
    <row r="181" spans="1:10" x14ac:dyDescent="0.2">
      <c r="A181" s="2"/>
      <c r="B181" s="22">
        <v>123456965</v>
      </c>
      <c r="C181" s="1" t="str">
        <f>IFERROR(VLOOKUP(Tabla3[[#This Row],[NIT]],Proveedores!$B$2:$C$202,2,0),"")</f>
        <v>Proveedor 177</v>
      </c>
      <c r="D181" s="4">
        <f t="shared" ca="1" si="3"/>
        <v>4</v>
      </c>
      <c r="E181" s="4">
        <f t="shared" ca="1" si="3"/>
        <v>3</v>
      </c>
      <c r="F181" s="4">
        <f t="shared" ca="1" si="3"/>
        <v>4</v>
      </c>
      <c r="G181" s="4">
        <f t="shared" ca="1" si="3"/>
        <v>4</v>
      </c>
      <c r="H181" s="4">
        <f t="shared" ca="1" si="3"/>
        <v>4</v>
      </c>
      <c r="J181" s="12">
        <f ca="1">IFERROR((VLOOKUP(D181,Criterios!$E$3:$F$8,2,0))+(VLOOKUP(E181,Criterios!$E$9:$F$13,2,0))+(VLOOKUP(F181,Criterios!$E$14:$F$18,2,0))+(VLOOKUP(G181,Criterios!$E$19:$F$23,2,0))+(VLOOKUP(H181,Criterios!$E$24:$F$28,2,0)),"")</f>
        <v>0.75</v>
      </c>
    </row>
    <row r="182" spans="1:10" x14ac:dyDescent="0.2">
      <c r="A182" s="2"/>
      <c r="B182" s="22">
        <v>123456966</v>
      </c>
      <c r="C182" s="1" t="str">
        <f>IFERROR(VLOOKUP(Tabla3[[#This Row],[NIT]],Proveedores!$B$2:$C$202,2,0),"")</f>
        <v>Proveedor 178</v>
      </c>
      <c r="D182" s="4">
        <f t="shared" ca="1" si="3"/>
        <v>2</v>
      </c>
      <c r="E182" s="4">
        <f t="shared" ca="1" si="3"/>
        <v>3</v>
      </c>
      <c r="F182" s="4">
        <f t="shared" ca="1" si="3"/>
        <v>3</v>
      </c>
      <c r="G182" s="4">
        <f t="shared" ca="1" si="3"/>
        <v>5</v>
      </c>
      <c r="H182" s="4">
        <f t="shared" ca="1" si="3"/>
        <v>3</v>
      </c>
      <c r="J182" s="12">
        <f ca="1">IFERROR((VLOOKUP(D182,Criterios!$E$3:$F$8,2,0))+(VLOOKUP(E182,Criterios!$E$9:$F$13,2,0))+(VLOOKUP(F182,Criterios!$E$14:$F$18,2,0))+(VLOOKUP(G182,Criterios!$E$19:$F$23,2,0))+(VLOOKUP(H182,Criterios!$E$24:$F$28,2,0)),"")</f>
        <v>0.63000000000000012</v>
      </c>
    </row>
    <row r="183" spans="1:10" x14ac:dyDescent="0.2">
      <c r="A183" s="2"/>
      <c r="B183" s="22">
        <v>123456967</v>
      </c>
      <c r="C183" s="1" t="str">
        <f>IFERROR(VLOOKUP(Tabla3[[#This Row],[NIT]],Proveedores!$B$2:$C$202,2,0),"")</f>
        <v>Proveedor 179</v>
      </c>
      <c r="D183" s="4">
        <f t="shared" ca="1" si="3"/>
        <v>5</v>
      </c>
      <c r="E183" s="4">
        <f t="shared" ca="1" si="3"/>
        <v>2</v>
      </c>
      <c r="F183" s="4">
        <f t="shared" ca="1" si="3"/>
        <v>5</v>
      </c>
      <c r="G183" s="4">
        <f t="shared" ca="1" si="3"/>
        <v>4</v>
      </c>
      <c r="H183" s="4">
        <f t="shared" ca="1" si="3"/>
        <v>2</v>
      </c>
      <c r="J183" s="12">
        <f ca="1">IFERROR((VLOOKUP(D183,Criterios!$E$3:$F$8,2,0))+(VLOOKUP(E183,Criterios!$E$9:$F$13,2,0))+(VLOOKUP(F183,Criterios!$E$14:$F$18,2,0))+(VLOOKUP(G183,Criterios!$E$19:$F$23,2,0))+(VLOOKUP(H183,Criterios!$E$24:$F$28,2,0)),"")</f>
        <v>0.75000000000000011</v>
      </c>
    </row>
    <row r="184" spans="1:10" x14ac:dyDescent="0.2">
      <c r="A184" s="2"/>
      <c r="B184" s="22">
        <v>123456968</v>
      </c>
      <c r="C184" s="1" t="str">
        <f>IFERROR(VLOOKUP(Tabla3[[#This Row],[NIT]],Proveedores!$B$2:$C$202,2,0),"")</f>
        <v>Proveedor 180</v>
      </c>
      <c r="D184" s="4">
        <f t="shared" ca="1" si="3"/>
        <v>3</v>
      </c>
      <c r="E184" s="4">
        <f t="shared" ca="1" si="3"/>
        <v>4</v>
      </c>
      <c r="F184" s="4">
        <f t="shared" ca="1" si="3"/>
        <v>2</v>
      </c>
      <c r="G184" s="4">
        <f t="shared" ca="1" si="3"/>
        <v>2</v>
      </c>
      <c r="H184" s="4">
        <f t="shared" ca="1" si="3"/>
        <v>3</v>
      </c>
      <c r="J184" s="12">
        <f ca="1">IFERROR((VLOOKUP(D184,Criterios!$E$3:$F$8,2,0))+(VLOOKUP(E184,Criterios!$E$9:$F$13,2,0))+(VLOOKUP(F184,Criterios!$E$14:$F$18,2,0))+(VLOOKUP(G184,Criterios!$E$19:$F$23,2,0))+(VLOOKUP(H184,Criterios!$E$24:$F$28,2,0)),"")</f>
        <v>0.57000000000000006</v>
      </c>
    </row>
    <row r="185" spans="1:10" x14ac:dyDescent="0.2">
      <c r="A185" s="2"/>
      <c r="B185" s="22">
        <v>123456969</v>
      </c>
      <c r="C185" s="1" t="str">
        <f>IFERROR(VLOOKUP(Tabla3[[#This Row],[NIT]],Proveedores!$B$2:$C$202,2,0),"")</f>
        <v>Proveedor 181</v>
      </c>
      <c r="D185" s="4">
        <f t="shared" ca="1" si="3"/>
        <v>2</v>
      </c>
      <c r="E185" s="4">
        <f t="shared" ca="1" si="3"/>
        <v>4</v>
      </c>
      <c r="F185" s="4">
        <f t="shared" ca="1" si="3"/>
        <v>3</v>
      </c>
      <c r="G185" s="4">
        <f t="shared" ca="1" si="3"/>
        <v>2</v>
      </c>
      <c r="H185" s="4">
        <f t="shared" ca="1" si="3"/>
        <v>2</v>
      </c>
      <c r="J185" s="12">
        <f ca="1">IFERROR((VLOOKUP(D185,Criterios!$E$3:$F$8,2,0))+(VLOOKUP(E185,Criterios!$E$9:$F$13,2,0))+(VLOOKUP(F185,Criterios!$E$14:$F$18,2,0))+(VLOOKUP(G185,Criterios!$E$19:$F$23,2,0))+(VLOOKUP(H185,Criterios!$E$24:$F$28,2,0)),"")</f>
        <v>0.54</v>
      </c>
    </row>
    <row r="186" spans="1:10" x14ac:dyDescent="0.2">
      <c r="A186" s="2"/>
      <c r="B186" s="22">
        <v>123456970</v>
      </c>
      <c r="C186" s="1" t="str">
        <f>IFERROR(VLOOKUP(Tabla3[[#This Row],[NIT]],Proveedores!$B$2:$C$202,2,0),"")</f>
        <v>Proveedor 182</v>
      </c>
      <c r="D186" s="4">
        <f t="shared" ca="1" si="3"/>
        <v>3</v>
      </c>
      <c r="E186" s="4">
        <f t="shared" ca="1" si="3"/>
        <v>3</v>
      </c>
      <c r="F186" s="4">
        <f t="shared" ca="1" si="3"/>
        <v>3</v>
      </c>
      <c r="G186" s="4">
        <f t="shared" ca="1" si="3"/>
        <v>5</v>
      </c>
      <c r="H186" s="4">
        <f t="shared" ca="1" si="3"/>
        <v>4</v>
      </c>
      <c r="J186" s="12">
        <f ca="1">IFERROR((VLOOKUP(D186,Criterios!$E$3:$F$8,2,0))+(VLOOKUP(E186,Criterios!$E$9:$F$13,2,0))+(VLOOKUP(F186,Criterios!$E$14:$F$18,2,0))+(VLOOKUP(G186,Criterios!$E$19:$F$23,2,0))+(VLOOKUP(H186,Criterios!$E$24:$F$28,2,0)),"")</f>
        <v>0.70000000000000007</v>
      </c>
    </row>
    <row r="187" spans="1:10" x14ac:dyDescent="0.2">
      <c r="A187" s="2"/>
      <c r="B187" s="22">
        <v>123456971</v>
      </c>
      <c r="C187" s="1" t="str">
        <f>IFERROR(VLOOKUP(Tabla3[[#This Row],[NIT]],Proveedores!$B$2:$C$202,2,0),"")</f>
        <v>Proveedor 183</v>
      </c>
      <c r="D187" s="4">
        <f t="shared" ca="1" si="3"/>
        <v>5</v>
      </c>
      <c r="E187" s="4">
        <f t="shared" ca="1" si="3"/>
        <v>2</v>
      </c>
      <c r="F187" s="4">
        <f t="shared" ca="1" si="3"/>
        <v>2</v>
      </c>
      <c r="G187" s="4">
        <f t="shared" ca="1" si="3"/>
        <v>4</v>
      </c>
      <c r="H187" s="4">
        <f t="shared" ca="1" si="3"/>
        <v>4</v>
      </c>
      <c r="J187" s="12">
        <f ca="1">IFERROR((VLOOKUP(D187,Criterios!$E$3:$F$8,2,0))+(VLOOKUP(E187,Criterios!$E$9:$F$13,2,0))+(VLOOKUP(F187,Criterios!$E$14:$F$18,2,0))+(VLOOKUP(G187,Criterios!$E$19:$F$23,2,0))+(VLOOKUP(H187,Criterios!$E$24:$F$28,2,0)),"")</f>
        <v>0.66999999999999993</v>
      </c>
    </row>
    <row r="188" spans="1:10" x14ac:dyDescent="0.2">
      <c r="A188" s="2"/>
      <c r="B188" s="22">
        <v>123456972</v>
      </c>
      <c r="C188" s="1" t="str">
        <f>IFERROR(VLOOKUP(Tabla3[[#This Row],[NIT]],Proveedores!$B$2:$C$202,2,0),"")</f>
        <v>Proveedor 184</v>
      </c>
      <c r="D188" s="4">
        <f t="shared" ca="1" si="3"/>
        <v>5</v>
      </c>
      <c r="E188" s="4">
        <f t="shared" ca="1" si="3"/>
        <v>5</v>
      </c>
      <c r="F188" s="4">
        <f t="shared" ca="1" si="3"/>
        <v>5</v>
      </c>
      <c r="G188" s="4">
        <f t="shared" ca="1" si="3"/>
        <v>2</v>
      </c>
      <c r="H188" s="4">
        <f t="shared" ca="1" si="3"/>
        <v>3</v>
      </c>
      <c r="J188" s="12">
        <f ca="1">IFERROR((VLOOKUP(D188,Criterios!$E$3:$F$8,2,0))+(VLOOKUP(E188,Criterios!$E$9:$F$13,2,0))+(VLOOKUP(F188,Criterios!$E$14:$F$18,2,0))+(VLOOKUP(G188,Criterios!$E$19:$F$23,2,0))+(VLOOKUP(H188,Criterios!$E$24:$F$28,2,0)),"")</f>
        <v>0.83999999999999986</v>
      </c>
    </row>
    <row r="189" spans="1:10" x14ac:dyDescent="0.2">
      <c r="A189" s="2"/>
      <c r="B189" s="22">
        <v>123456973</v>
      </c>
      <c r="C189" s="1" t="str">
        <f>IFERROR(VLOOKUP(Tabla3[[#This Row],[NIT]],Proveedores!$B$2:$C$202,2,0),"")</f>
        <v>Proveedor 185</v>
      </c>
      <c r="D189" s="4">
        <f t="shared" ca="1" si="3"/>
        <v>5</v>
      </c>
      <c r="E189" s="4">
        <f t="shared" ca="1" si="3"/>
        <v>4</v>
      </c>
      <c r="F189" s="4">
        <f t="shared" ca="1" si="3"/>
        <v>5</v>
      </c>
      <c r="G189" s="4">
        <f t="shared" ca="1" si="3"/>
        <v>4</v>
      </c>
      <c r="H189" s="4">
        <f t="shared" ca="1" si="3"/>
        <v>3</v>
      </c>
      <c r="J189" s="12">
        <f ca="1">IFERROR((VLOOKUP(D189,Criterios!$E$3:$F$8,2,0))+(VLOOKUP(E189,Criterios!$E$9:$F$13,2,0))+(VLOOKUP(F189,Criterios!$E$14:$F$18,2,0))+(VLOOKUP(G189,Criterios!$E$19:$F$23,2,0))+(VLOOKUP(H189,Criterios!$E$24:$F$28,2,0)),"")</f>
        <v>0.87000000000000011</v>
      </c>
    </row>
    <row r="190" spans="1:10" x14ac:dyDescent="0.2">
      <c r="A190" s="2"/>
      <c r="B190" s="22">
        <v>123456974</v>
      </c>
      <c r="C190" s="1" t="str">
        <f>IFERROR(VLOOKUP(Tabla3[[#This Row],[NIT]],Proveedores!$B$2:$C$202,2,0),"")</f>
        <v>Proveedor 186</v>
      </c>
      <c r="D190" s="4">
        <f t="shared" ref="D190:H204" ca="1" si="4">RANDBETWEEN(2,5)</f>
        <v>4</v>
      </c>
      <c r="E190" s="4">
        <f t="shared" ca="1" si="4"/>
        <v>3</v>
      </c>
      <c r="F190" s="4">
        <f t="shared" ca="1" si="4"/>
        <v>5</v>
      </c>
      <c r="G190" s="4">
        <f t="shared" ca="1" si="4"/>
        <v>3</v>
      </c>
      <c r="H190" s="4">
        <f t="shared" ca="1" si="4"/>
        <v>4</v>
      </c>
      <c r="J190" s="12">
        <f ca="1">IFERROR((VLOOKUP(D190,Criterios!$E$3:$F$8,2,0))+(VLOOKUP(E190,Criterios!$E$9:$F$13,2,0))+(VLOOKUP(F190,Criterios!$E$14:$F$18,2,0))+(VLOOKUP(G190,Criterios!$E$19:$F$23,2,0))+(VLOOKUP(H190,Criterios!$E$24:$F$28,2,0)),"")</f>
        <v>0.75</v>
      </c>
    </row>
    <row r="191" spans="1:10" x14ac:dyDescent="0.2">
      <c r="A191" s="2"/>
      <c r="B191" s="22">
        <v>123456975</v>
      </c>
      <c r="C191" s="1" t="str">
        <f>IFERROR(VLOOKUP(Tabla3[[#This Row],[NIT]],Proveedores!$B$2:$C$202,2,0),"")</f>
        <v>Proveedor 187</v>
      </c>
      <c r="D191" s="4">
        <f t="shared" ca="1" si="4"/>
        <v>4</v>
      </c>
      <c r="E191" s="4">
        <f t="shared" ca="1" si="4"/>
        <v>2</v>
      </c>
      <c r="F191" s="4">
        <f t="shared" ca="1" si="4"/>
        <v>3</v>
      </c>
      <c r="G191" s="4">
        <f t="shared" ca="1" si="4"/>
        <v>3</v>
      </c>
      <c r="H191" s="4">
        <f t="shared" ca="1" si="4"/>
        <v>2</v>
      </c>
      <c r="J191" s="12">
        <f ca="1">IFERROR((VLOOKUP(D191,Criterios!$E$3:$F$8,2,0))+(VLOOKUP(E191,Criterios!$E$9:$F$13,2,0))+(VLOOKUP(F191,Criterios!$E$14:$F$18,2,0))+(VLOOKUP(G191,Criterios!$E$19:$F$23,2,0))+(VLOOKUP(H191,Criterios!$E$24:$F$28,2,0)),"")</f>
        <v>0.58000000000000007</v>
      </c>
    </row>
    <row r="192" spans="1:10" x14ac:dyDescent="0.2">
      <c r="A192" s="2"/>
      <c r="B192" s="22">
        <v>123456976</v>
      </c>
      <c r="C192" s="1" t="str">
        <f>IFERROR(VLOOKUP(Tabla3[[#This Row],[NIT]],Proveedores!$B$2:$C$202,2,0),"")</f>
        <v>Proveedor 188</v>
      </c>
      <c r="D192" s="4">
        <f t="shared" ca="1" si="4"/>
        <v>4</v>
      </c>
      <c r="E192" s="4">
        <f t="shared" ca="1" si="4"/>
        <v>3</v>
      </c>
      <c r="F192" s="4">
        <f t="shared" ca="1" si="4"/>
        <v>2</v>
      </c>
      <c r="G192" s="4">
        <f t="shared" ca="1" si="4"/>
        <v>5</v>
      </c>
      <c r="H192" s="4">
        <f t="shared" ca="1" si="4"/>
        <v>2</v>
      </c>
      <c r="J192" s="12">
        <f ca="1">IFERROR((VLOOKUP(D192,Criterios!$E$3:$F$8,2,0))+(VLOOKUP(E192,Criterios!$E$9:$F$13,2,0))+(VLOOKUP(F192,Criterios!$E$14:$F$18,2,0))+(VLOOKUP(G192,Criterios!$E$19:$F$23,2,0))+(VLOOKUP(H192,Criterios!$E$24:$F$28,2,0)),"")</f>
        <v>0.67000000000000015</v>
      </c>
    </row>
    <row r="193" spans="1:10" x14ac:dyDescent="0.2">
      <c r="A193" s="2"/>
      <c r="B193" s="22">
        <v>123456977</v>
      </c>
      <c r="C193" s="1" t="str">
        <f>IFERROR(VLOOKUP(Tabla3[[#This Row],[NIT]],Proveedores!$B$2:$C$202,2,0),"")</f>
        <v>Proveedor 189</v>
      </c>
      <c r="D193" s="4">
        <f t="shared" ca="1" si="4"/>
        <v>2</v>
      </c>
      <c r="E193" s="4">
        <f t="shared" ca="1" si="4"/>
        <v>3</v>
      </c>
      <c r="F193" s="4">
        <f t="shared" ca="1" si="4"/>
        <v>2</v>
      </c>
      <c r="G193" s="4">
        <f t="shared" ca="1" si="4"/>
        <v>3</v>
      </c>
      <c r="H193" s="4">
        <f t="shared" ca="1" si="4"/>
        <v>5</v>
      </c>
      <c r="J193" s="12">
        <f ca="1">IFERROR((VLOOKUP(D193,Criterios!$E$3:$F$8,2,0))+(VLOOKUP(E193,Criterios!$E$9:$F$13,2,0))+(VLOOKUP(F193,Criterios!$E$14:$F$18,2,0))+(VLOOKUP(G193,Criterios!$E$19:$F$23,2,0))+(VLOOKUP(H193,Criterios!$E$24:$F$28,2,0)),"")</f>
        <v>0.55000000000000004</v>
      </c>
    </row>
    <row r="194" spans="1:10" x14ac:dyDescent="0.2">
      <c r="A194" s="2"/>
      <c r="B194" s="22">
        <v>123456978</v>
      </c>
      <c r="C194" s="1" t="str">
        <f>IFERROR(VLOOKUP(Tabla3[[#This Row],[NIT]],Proveedores!$B$2:$C$202,2,0),"")</f>
        <v>Proveedor 190</v>
      </c>
      <c r="D194" s="4">
        <f t="shared" ca="1" si="4"/>
        <v>5</v>
      </c>
      <c r="E194" s="4">
        <f t="shared" ca="1" si="4"/>
        <v>2</v>
      </c>
      <c r="F194" s="4">
        <f t="shared" ca="1" si="4"/>
        <v>4</v>
      </c>
      <c r="G194" s="4">
        <f t="shared" ca="1" si="4"/>
        <v>3</v>
      </c>
      <c r="H194" s="4">
        <f t="shared" ca="1" si="4"/>
        <v>2</v>
      </c>
      <c r="J194" s="12">
        <f ca="1">IFERROR((VLOOKUP(D194,Criterios!$E$3:$F$8,2,0))+(VLOOKUP(E194,Criterios!$E$9:$F$13,2,0))+(VLOOKUP(F194,Criterios!$E$14:$F$18,2,0))+(VLOOKUP(G194,Criterios!$E$19:$F$23,2,0))+(VLOOKUP(H194,Criterios!$E$24:$F$28,2,0)),"")</f>
        <v>0.67</v>
      </c>
    </row>
    <row r="195" spans="1:10" x14ac:dyDescent="0.2">
      <c r="A195" s="2"/>
      <c r="B195" s="22">
        <v>123456979</v>
      </c>
      <c r="C195" s="1" t="str">
        <f>IFERROR(VLOOKUP(Tabla3[[#This Row],[NIT]],Proveedores!$B$2:$C$202,2,0),"")</f>
        <v>Proveedor 191</v>
      </c>
      <c r="D195" s="4">
        <f t="shared" ca="1" si="4"/>
        <v>5</v>
      </c>
      <c r="E195" s="4">
        <f t="shared" ca="1" si="4"/>
        <v>5</v>
      </c>
      <c r="F195" s="4">
        <f t="shared" ca="1" si="4"/>
        <v>4</v>
      </c>
      <c r="G195" s="4">
        <f t="shared" ca="1" si="4"/>
        <v>4</v>
      </c>
      <c r="H195" s="4">
        <f t="shared" ca="1" si="4"/>
        <v>4</v>
      </c>
      <c r="J195" s="12">
        <f ca="1">IFERROR((VLOOKUP(D195,Criterios!$E$3:$F$8,2,0))+(VLOOKUP(E195,Criterios!$E$9:$F$13,2,0))+(VLOOKUP(F195,Criterios!$E$14:$F$18,2,0))+(VLOOKUP(G195,Criterios!$E$19:$F$23,2,0))+(VLOOKUP(H195,Criterios!$E$24:$F$28,2,0)),"")</f>
        <v>0.9</v>
      </c>
    </row>
    <row r="196" spans="1:10" x14ac:dyDescent="0.2">
      <c r="A196" s="2"/>
      <c r="B196" s="22">
        <v>123456980</v>
      </c>
      <c r="C196" s="1" t="str">
        <f>IFERROR(VLOOKUP(Tabla3[[#This Row],[NIT]],Proveedores!$B$2:$C$202,2,0),"")</f>
        <v>Proveedor 192</v>
      </c>
      <c r="D196" s="4">
        <f t="shared" ca="1" si="4"/>
        <v>4</v>
      </c>
      <c r="E196" s="4">
        <f t="shared" ca="1" si="4"/>
        <v>4</v>
      </c>
      <c r="F196" s="4">
        <f t="shared" ca="1" si="4"/>
        <v>4</v>
      </c>
      <c r="G196" s="4">
        <f t="shared" ca="1" si="4"/>
        <v>5</v>
      </c>
      <c r="H196" s="4">
        <f t="shared" ca="1" si="4"/>
        <v>2</v>
      </c>
      <c r="J196" s="12">
        <f ca="1">IFERROR((VLOOKUP(D196,Criterios!$E$3:$F$8,2,0))+(VLOOKUP(E196,Criterios!$E$9:$F$13,2,0))+(VLOOKUP(F196,Criterios!$E$14:$F$18,2,0))+(VLOOKUP(G196,Criterios!$E$19:$F$23,2,0))+(VLOOKUP(H196,Criterios!$E$24:$F$28,2,0)),"")</f>
        <v>0.8</v>
      </c>
    </row>
    <row r="197" spans="1:10" x14ac:dyDescent="0.2">
      <c r="A197" s="2"/>
      <c r="B197" s="22">
        <v>123456981</v>
      </c>
      <c r="C197" s="1" t="str">
        <f>IFERROR(VLOOKUP(Tabla3[[#This Row],[NIT]],Proveedores!$B$2:$C$202,2,0),"")</f>
        <v>Proveedor 193</v>
      </c>
      <c r="D197" s="4">
        <f t="shared" ca="1" si="4"/>
        <v>4</v>
      </c>
      <c r="E197" s="4">
        <f t="shared" ca="1" si="4"/>
        <v>3</v>
      </c>
      <c r="F197" s="4">
        <f t="shared" ca="1" si="4"/>
        <v>2</v>
      </c>
      <c r="G197" s="4">
        <f t="shared" ca="1" si="4"/>
        <v>2</v>
      </c>
      <c r="H197" s="4">
        <f t="shared" ca="1" si="4"/>
        <v>3</v>
      </c>
      <c r="J197" s="12">
        <f ca="1">IFERROR((VLOOKUP(D197,Criterios!$E$3:$F$8,2,0))+(VLOOKUP(E197,Criterios!$E$9:$F$13,2,0))+(VLOOKUP(F197,Criterios!$E$14:$F$18,2,0))+(VLOOKUP(G197,Criterios!$E$19:$F$23,2,0))+(VLOOKUP(H197,Criterios!$E$24:$F$28,2,0)),"")</f>
        <v>0.57000000000000006</v>
      </c>
    </row>
    <row r="198" spans="1:10" x14ac:dyDescent="0.2">
      <c r="A198" s="2"/>
      <c r="B198" s="22">
        <v>123456982</v>
      </c>
      <c r="C198" s="1" t="str">
        <f>IFERROR(VLOOKUP(Tabla3[[#This Row],[NIT]],Proveedores!$B$2:$C$202,2,0),"")</f>
        <v>Proveedor 194</v>
      </c>
      <c r="D198" s="4">
        <f t="shared" ca="1" si="4"/>
        <v>3</v>
      </c>
      <c r="E198" s="4">
        <f t="shared" ca="1" si="4"/>
        <v>4</v>
      </c>
      <c r="F198" s="4">
        <f t="shared" ca="1" si="4"/>
        <v>5</v>
      </c>
      <c r="G198" s="4">
        <f t="shared" ca="1" si="4"/>
        <v>3</v>
      </c>
      <c r="H198" s="4">
        <f t="shared" ca="1" si="4"/>
        <v>4</v>
      </c>
      <c r="J198" s="12">
        <f ca="1">IFERROR((VLOOKUP(D198,Criterios!$E$3:$F$8,2,0))+(VLOOKUP(E198,Criterios!$E$9:$F$13,2,0))+(VLOOKUP(F198,Criterios!$E$14:$F$18,2,0))+(VLOOKUP(G198,Criterios!$E$19:$F$23,2,0))+(VLOOKUP(H198,Criterios!$E$24:$F$28,2,0)),"")</f>
        <v>0.75</v>
      </c>
    </row>
    <row r="199" spans="1:10" x14ac:dyDescent="0.2">
      <c r="A199" s="2"/>
      <c r="B199" s="22">
        <v>123456983</v>
      </c>
      <c r="C199" s="1" t="str">
        <f>IFERROR(VLOOKUP(Tabla3[[#This Row],[NIT]],Proveedores!$B$2:$C$202,2,0),"")</f>
        <v>Proveedor 195</v>
      </c>
      <c r="D199" s="4">
        <f t="shared" ca="1" si="4"/>
        <v>2</v>
      </c>
      <c r="E199" s="4">
        <f t="shared" ca="1" si="4"/>
        <v>5</v>
      </c>
      <c r="F199" s="4">
        <f t="shared" ca="1" si="4"/>
        <v>4</v>
      </c>
      <c r="G199" s="4">
        <f t="shared" ca="1" si="4"/>
        <v>2</v>
      </c>
      <c r="H199" s="4">
        <f t="shared" ca="1" si="4"/>
        <v>2</v>
      </c>
      <c r="J199" s="12">
        <f ca="1">IFERROR((VLOOKUP(D199,Criterios!$E$3:$F$8,2,0))+(VLOOKUP(E199,Criterios!$E$9:$F$13,2,0))+(VLOOKUP(F199,Criterios!$E$14:$F$18,2,0))+(VLOOKUP(G199,Criterios!$E$19:$F$23,2,0))+(VLOOKUP(H199,Criterios!$E$24:$F$28,2,0)),"")</f>
        <v>0.63</v>
      </c>
    </row>
    <row r="200" spans="1:10" x14ac:dyDescent="0.2">
      <c r="A200" s="2"/>
      <c r="B200" s="22">
        <v>123456984</v>
      </c>
      <c r="C200" s="1" t="str">
        <f>IFERROR(VLOOKUP(Tabla3[[#This Row],[NIT]],Proveedores!$B$2:$C$202,2,0),"")</f>
        <v>Proveedor 196</v>
      </c>
      <c r="D200" s="4">
        <f t="shared" ca="1" si="4"/>
        <v>2</v>
      </c>
      <c r="E200" s="4">
        <f t="shared" ca="1" si="4"/>
        <v>2</v>
      </c>
      <c r="F200" s="4">
        <f t="shared" ca="1" si="4"/>
        <v>4</v>
      </c>
      <c r="G200" s="4">
        <f t="shared" ca="1" si="4"/>
        <v>5</v>
      </c>
      <c r="H200" s="4">
        <f t="shared" ca="1" si="4"/>
        <v>3</v>
      </c>
      <c r="J200" s="12">
        <f ca="1">IFERROR((VLOOKUP(D200,Criterios!$E$3:$F$8,2,0))+(VLOOKUP(E200,Criterios!$E$9:$F$13,2,0))+(VLOOKUP(F200,Criterios!$E$14:$F$18,2,0))+(VLOOKUP(G200,Criterios!$E$19:$F$23,2,0))+(VLOOKUP(H200,Criterios!$E$24:$F$28,2,0)),"")</f>
        <v>0.62000000000000011</v>
      </c>
    </row>
    <row r="201" spans="1:10" x14ac:dyDescent="0.2">
      <c r="A201" s="2"/>
      <c r="B201" s="22">
        <v>123456985</v>
      </c>
      <c r="C201" s="1" t="str">
        <f>IFERROR(VLOOKUP(Tabla3[[#This Row],[NIT]],Proveedores!$B$2:$C$202,2,0),"")</f>
        <v>Proveedor 197</v>
      </c>
      <c r="D201" s="4">
        <f t="shared" ca="1" si="4"/>
        <v>3</v>
      </c>
      <c r="E201" s="4">
        <f t="shared" ca="1" si="4"/>
        <v>3</v>
      </c>
      <c r="F201" s="4">
        <f t="shared" ca="1" si="4"/>
        <v>2</v>
      </c>
      <c r="G201" s="4">
        <f t="shared" ca="1" si="4"/>
        <v>3</v>
      </c>
      <c r="H201" s="4">
        <f t="shared" ca="1" si="4"/>
        <v>4</v>
      </c>
      <c r="J201" s="12">
        <f ca="1">IFERROR((VLOOKUP(D201,Criterios!$E$3:$F$8,2,0))+(VLOOKUP(E201,Criterios!$E$9:$F$13,2,0))+(VLOOKUP(F201,Criterios!$E$14:$F$18,2,0))+(VLOOKUP(G201,Criterios!$E$19:$F$23,2,0))+(VLOOKUP(H201,Criterios!$E$24:$F$28,2,0)),"")</f>
        <v>0.57999999999999996</v>
      </c>
    </row>
    <row r="202" spans="1:10" x14ac:dyDescent="0.2">
      <c r="A202" s="2"/>
      <c r="B202" s="22">
        <v>123456986</v>
      </c>
      <c r="C202" s="1" t="str">
        <f>IFERROR(VLOOKUP(Tabla3[[#This Row],[NIT]],Proveedores!$B$2:$C$202,2,0),"")</f>
        <v>Proveedor 198</v>
      </c>
      <c r="D202" s="4">
        <f t="shared" ca="1" si="4"/>
        <v>4</v>
      </c>
      <c r="E202" s="4">
        <f t="shared" ca="1" si="4"/>
        <v>3</v>
      </c>
      <c r="F202" s="4">
        <f t="shared" ca="1" si="4"/>
        <v>4</v>
      </c>
      <c r="G202" s="4">
        <f t="shared" ca="1" si="4"/>
        <v>5</v>
      </c>
      <c r="H202" s="4">
        <f t="shared" ca="1" si="4"/>
        <v>4</v>
      </c>
      <c r="J202" s="12">
        <f ca="1">IFERROR((VLOOKUP(D202,Criterios!$E$3:$F$8,2,0))+(VLOOKUP(E202,Criterios!$E$9:$F$13,2,0))+(VLOOKUP(F202,Criterios!$E$14:$F$18,2,0))+(VLOOKUP(G202,Criterios!$E$19:$F$23,2,0))+(VLOOKUP(H202,Criterios!$E$24:$F$28,2,0)),"")</f>
        <v>0.78999999999999992</v>
      </c>
    </row>
    <row r="203" spans="1:10" x14ac:dyDescent="0.2">
      <c r="A203" s="2"/>
      <c r="B203" s="22">
        <v>123456987</v>
      </c>
      <c r="C203" s="1" t="str">
        <f>IFERROR(VLOOKUP(Tabla3[[#This Row],[NIT]],Proveedores!$B$2:$C$202,2,0),"")</f>
        <v>Proveedor 199</v>
      </c>
      <c r="D203" s="4">
        <f t="shared" ca="1" si="4"/>
        <v>2</v>
      </c>
      <c r="E203" s="4">
        <f t="shared" ca="1" si="4"/>
        <v>4</v>
      </c>
      <c r="F203" s="4">
        <f t="shared" ca="1" si="4"/>
        <v>3</v>
      </c>
      <c r="G203" s="4">
        <f t="shared" ca="1" si="4"/>
        <v>2</v>
      </c>
      <c r="H203" s="4">
        <f t="shared" ca="1" si="4"/>
        <v>4</v>
      </c>
      <c r="J203" s="12">
        <f ca="1">IFERROR((VLOOKUP(D203,Criterios!$E$3:$F$8,2,0))+(VLOOKUP(E203,Criterios!$E$9:$F$13,2,0))+(VLOOKUP(F203,Criterios!$E$14:$F$18,2,0))+(VLOOKUP(G203,Criterios!$E$19:$F$23,2,0))+(VLOOKUP(H203,Criterios!$E$24:$F$28,2,0)),"")</f>
        <v>0.57999999999999996</v>
      </c>
    </row>
    <row r="204" spans="1:10" x14ac:dyDescent="0.2">
      <c r="A204" s="2"/>
      <c r="B204" s="22">
        <v>123456988</v>
      </c>
      <c r="C204" s="1" t="str">
        <f>IFERROR(VLOOKUP(Tabla3[[#This Row],[NIT]],Proveedores!$B$2:$C$202,2,0),"")</f>
        <v>Proveedor 200</v>
      </c>
      <c r="D204" s="4">
        <f t="shared" ca="1" si="4"/>
        <v>5</v>
      </c>
      <c r="E204" s="4">
        <f t="shared" ca="1" si="4"/>
        <v>4</v>
      </c>
      <c r="F204" s="4">
        <f t="shared" ca="1" si="4"/>
        <v>3</v>
      </c>
      <c r="G204" s="4">
        <f t="shared" ca="1" si="4"/>
        <v>2</v>
      </c>
      <c r="H204" s="4">
        <f t="shared" ca="1" si="4"/>
        <v>2</v>
      </c>
      <c r="J204" s="12">
        <f ca="1">IFERROR((VLOOKUP(D204,Criterios!$E$3:$F$8,2,0))+(VLOOKUP(E204,Criterios!$E$9:$F$13,2,0))+(VLOOKUP(F204,Criterios!$E$14:$F$18,2,0))+(VLOOKUP(G204,Criterios!$E$19:$F$23,2,0))+(VLOOKUP(H204,Criterios!$E$24:$F$28,2,0)),"")</f>
        <v>0.69000000000000006</v>
      </c>
    </row>
  </sheetData>
  <mergeCells count="2">
    <mergeCell ref="A1:B3"/>
    <mergeCell ref="C1:H3"/>
  </mergeCells>
  <phoneticPr fontId="5" type="noConversion"/>
  <dataValidations count="1">
    <dataValidation type="list" allowBlank="1" showInputMessage="1" showErrorMessage="1" promptTitle="De acuerdo al cumplimiento" prompt="5 - Cumple totalmente_x000a_4 - Cumple_x000a_3 - Cumple parcialmente_x000a_2 - Incumple parcialmente_x000a_1 - Incumple totalmente_x000a_" sqref="E5:H204 D6:D204 D5" xr:uid="{AB773B45-A1E8-4640-AFC8-489BB618791F}">
      <formula1>"1,2,3,4,5"</formula1>
    </dataValidation>
  </dataValidations>
  <pageMargins left="0.7" right="0.7" top="0.75" bottom="0.75" header="0.3" footer="0.3"/>
  <ignoredErrors>
    <ignoredError sqref="B205:B1048576" calculatedColumn="1"/>
  </ignoredErrors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cione el Nit del proveedor a evaluar" xr:uid="{75C330F5-F9BC-4846-B673-20AD5BC6F3E5}">
          <x14:formula1>
            <xm:f>Proveedores!$B$3:$B$202</xm:f>
          </x14:formula1>
          <xm:sqref>B5:B1048576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366E7-DC87-E649-910E-83941B98FD70}">
  <dimension ref="A1:P205"/>
  <sheetViews>
    <sheetView topLeftCell="H1" zoomScale="99" workbookViewId="0">
      <selection activeCell="L6" sqref="L6"/>
    </sheetView>
  </sheetViews>
  <sheetFormatPr baseColWidth="10" defaultRowHeight="16" x14ac:dyDescent="0.2"/>
  <cols>
    <col min="1" max="1" width="9.5" style="1" bestFit="1" customWidth="1"/>
    <col min="2" max="2" width="20.33203125" style="1" customWidth="1"/>
    <col min="3" max="3" width="35.6640625" style="4" bestFit="1" customWidth="1"/>
    <col min="4" max="4" width="20.5" style="4" bestFit="1" customWidth="1"/>
    <col min="5" max="5" width="12" style="4" bestFit="1" customWidth="1"/>
    <col min="6" max="6" width="14.5" style="4" customWidth="1"/>
    <col min="7" max="7" width="24.83203125" style="4" customWidth="1"/>
    <col min="8" max="8" width="15.1640625" style="4" customWidth="1"/>
    <col min="9" max="9" width="18.1640625" style="4" customWidth="1"/>
    <col min="10" max="10" width="14" style="4" customWidth="1"/>
    <col min="11" max="11" width="13.6640625" style="4" customWidth="1"/>
    <col min="12" max="12" width="16.33203125" style="4" customWidth="1"/>
    <col min="13" max="13" width="22.6640625" style="4" customWidth="1"/>
    <col min="14" max="14" width="25.6640625" style="4" customWidth="1"/>
    <col min="15" max="15" width="18.5" style="1" bestFit="1" customWidth="1"/>
    <col min="16" max="16" width="14.83203125" style="15" bestFit="1" customWidth="1"/>
    <col min="17" max="16384" width="10.83203125" style="1"/>
  </cols>
  <sheetData>
    <row r="1" spans="1:16" x14ac:dyDescent="0.2">
      <c r="A1" s="46" t="s">
        <v>8</v>
      </c>
      <c r="B1" s="46"/>
      <c r="C1" s="46"/>
      <c r="D1" s="47" t="s">
        <v>274</v>
      </c>
      <c r="E1" s="47"/>
      <c r="F1" s="47"/>
      <c r="G1" s="47"/>
      <c r="H1" s="47"/>
      <c r="I1" s="47"/>
      <c r="J1" s="47"/>
      <c r="K1" s="47"/>
      <c r="L1" s="47"/>
      <c r="M1" s="47"/>
      <c r="N1" s="51"/>
      <c r="O1" s="3" t="s">
        <v>9</v>
      </c>
      <c r="P1" s="6" t="s">
        <v>111</v>
      </c>
    </row>
    <row r="2" spans="1:16" x14ac:dyDescent="0.2">
      <c r="A2" s="46"/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51"/>
      <c r="O2" s="3" t="s">
        <v>10</v>
      </c>
      <c r="P2" s="6" t="s">
        <v>112</v>
      </c>
    </row>
    <row r="3" spans="1:16" x14ac:dyDescent="0.2">
      <c r="A3" s="46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51"/>
      <c r="O3" s="3" t="s">
        <v>7</v>
      </c>
      <c r="P3" s="6" t="s">
        <v>113</v>
      </c>
    </row>
    <row r="4" spans="1:16" ht="17" customHeight="1" x14ac:dyDescent="0.2">
      <c r="A4" s="46"/>
      <c r="B4" s="46"/>
      <c r="C4" s="46"/>
      <c r="D4" s="48" t="s">
        <v>251</v>
      </c>
      <c r="E4" s="48"/>
      <c r="F4" s="48"/>
      <c r="G4" s="48"/>
      <c r="H4" s="48"/>
      <c r="I4" s="48"/>
      <c r="J4" s="48"/>
      <c r="K4" s="49" t="s">
        <v>252</v>
      </c>
      <c r="L4" s="49"/>
      <c r="M4" s="50" t="s">
        <v>253</v>
      </c>
      <c r="N4" s="50"/>
      <c r="O4" s="19"/>
      <c r="P4" s="20"/>
    </row>
    <row r="5" spans="1:16" s="18" customFormat="1" ht="34" x14ac:dyDescent="0.2">
      <c r="A5" s="27" t="s">
        <v>7</v>
      </c>
      <c r="B5" s="27" t="s">
        <v>0</v>
      </c>
      <c r="C5" s="27" t="s">
        <v>1</v>
      </c>
      <c r="D5" s="25" t="s">
        <v>131</v>
      </c>
      <c r="E5" s="25" t="s">
        <v>132</v>
      </c>
      <c r="F5" s="25" t="s">
        <v>133</v>
      </c>
      <c r="G5" s="25" t="s">
        <v>147</v>
      </c>
      <c r="H5" s="25" t="s">
        <v>148</v>
      </c>
      <c r="I5" s="25" t="s">
        <v>149</v>
      </c>
      <c r="J5" s="25" t="s">
        <v>150</v>
      </c>
      <c r="K5" s="23" t="s">
        <v>134</v>
      </c>
      <c r="L5" s="23" t="s">
        <v>135</v>
      </c>
      <c r="M5" s="24" t="s">
        <v>129</v>
      </c>
      <c r="N5" s="24" t="s">
        <v>130</v>
      </c>
      <c r="O5" s="26" t="s">
        <v>5</v>
      </c>
      <c r="P5" s="26" t="s">
        <v>6</v>
      </c>
    </row>
    <row r="6" spans="1:16" x14ac:dyDescent="0.2">
      <c r="A6" s="2"/>
      <c r="B6" s="22">
        <v>123456789</v>
      </c>
      <c r="C6" s="1" t="str">
        <f>IFERROR(VLOOKUP(Servicios[[#This Row],[NIT]],Proveedores!$B$2:$C$202,2,0),"")</f>
        <v>Proveedor 1</v>
      </c>
      <c r="D6" s="4">
        <f t="shared" ref="D6:N29" ca="1" si="0">RANDBETWEEN(2,5)</f>
        <v>3</v>
      </c>
      <c r="E6" s="4">
        <f t="shared" ca="1" si="0"/>
        <v>3</v>
      </c>
      <c r="F6" s="4">
        <f t="shared" ca="1" si="0"/>
        <v>2</v>
      </c>
      <c r="G6" s="4">
        <f t="shared" ca="1" si="0"/>
        <v>4</v>
      </c>
      <c r="H6" s="4">
        <f t="shared" ca="1" si="0"/>
        <v>2</v>
      </c>
      <c r="I6" s="4">
        <f t="shared" ca="1" si="0"/>
        <v>5</v>
      </c>
      <c r="J6" s="4">
        <f t="shared" ca="1" si="0"/>
        <v>4</v>
      </c>
      <c r="K6" s="4">
        <f t="shared" ca="1" si="0"/>
        <v>5</v>
      </c>
      <c r="L6" s="4">
        <f t="shared" ca="1" si="0"/>
        <v>4</v>
      </c>
      <c r="M6" s="4">
        <f t="shared" ca="1" si="0"/>
        <v>2</v>
      </c>
      <c r="N6" s="4">
        <f t="shared" ca="1" si="0"/>
        <v>4</v>
      </c>
      <c r="P6" s="21">
        <f ca="1">IFERROR((VLOOKUP(D6,Criterios!$L$2:$M$7,2,0))+(VLOOKUP(E6,Criterios!$L$8:$M$12,2,0))+(VLOOKUP(F6,Criterios!$L$13:$M$17,2,0))+(VLOOKUP(G6,Criterios!$L$18:$M$22,2))+(VLOOKUP(H6,Criterios!$L$23:$M$27,2,0))+(VLOOKUP(I6,Criterios!$L$28:$M$32,2))+(VLOOKUP(J6,Criterios!$L$33:$M$37,2))+(VLOOKUP(K6,Criterios!$L$38:$M$42,2,0))+(VLOOKUP(L6,Criterios!$L$43:$M$47,2,0))+(VLOOKUP(M6,Criterios!$L$48:$M$52,2,0))+(VLOOKUP(N6,Criterios!$L$53:$M$57,2,0)),"")</f>
        <v>0.7599999999999999</v>
      </c>
    </row>
    <row r="7" spans="1:16" x14ac:dyDescent="0.2">
      <c r="A7" s="2"/>
      <c r="B7" s="22">
        <v>123456790</v>
      </c>
      <c r="C7" s="1" t="str">
        <f>IFERROR(VLOOKUP(Servicios[[#This Row],[NIT]],Proveedores!$B$2:$C$202,2,0),"")</f>
        <v>Proveedor 2</v>
      </c>
      <c r="D7" s="4">
        <f t="shared" ca="1" si="0"/>
        <v>2</v>
      </c>
      <c r="E7" s="4">
        <f t="shared" ca="1" si="0"/>
        <v>3</v>
      </c>
      <c r="F7" s="4">
        <f t="shared" ca="1" si="0"/>
        <v>4</v>
      </c>
      <c r="G7" s="4">
        <f t="shared" ca="1" si="0"/>
        <v>5</v>
      </c>
      <c r="H7" s="4">
        <f t="shared" ca="1" si="0"/>
        <v>3</v>
      </c>
      <c r="I7" s="4">
        <f t="shared" ca="1" si="0"/>
        <v>4</v>
      </c>
      <c r="J7" s="4">
        <f t="shared" ca="1" si="0"/>
        <v>5</v>
      </c>
      <c r="K7" s="4">
        <f t="shared" ca="1" si="0"/>
        <v>4</v>
      </c>
      <c r="L7" s="4">
        <f t="shared" ca="1" si="0"/>
        <v>5</v>
      </c>
      <c r="M7" s="4">
        <f t="shared" ca="1" si="0"/>
        <v>5</v>
      </c>
      <c r="N7" s="4">
        <f t="shared" ca="1" si="0"/>
        <v>5</v>
      </c>
      <c r="P7" s="21">
        <f ca="1">IFERROR((VLOOKUP(D7,Criterios!$L$2:$M$7,2,0))+(VLOOKUP(E7,Criterios!$L$8:$M$12,2,0))+(VLOOKUP(F7,Criterios!$L$13:$M$17,2,0))+(VLOOKUP(G7,Criterios!$L$18:$M$22,2))+(VLOOKUP(H7,Criterios!$L$23:$M$27,2,0))+(VLOOKUP(I7,Criterios!$L$28:$M$32,2))+(VLOOKUP(J7,Criterios!$L$33:$M$37,2))+(VLOOKUP(K7,Criterios!$L$38:$M$42,2,0))+(VLOOKUP(L7,Criterios!$L$43:$M$47,2,0))+(VLOOKUP(M7,Criterios!$L$48:$M$52,2,0))+(VLOOKUP(N7,Criterios!$L$53:$M$57,2,0)),"")</f>
        <v>0.82</v>
      </c>
    </row>
    <row r="8" spans="1:16" x14ac:dyDescent="0.2">
      <c r="A8" s="2"/>
      <c r="B8" s="22">
        <v>123456791</v>
      </c>
      <c r="C8" s="1" t="str">
        <f>IFERROR(VLOOKUP(Servicios[[#This Row],[NIT]],Proveedores!$B$2:$C$202,2,0),"")</f>
        <v>Proveedor 3</v>
      </c>
      <c r="D8" s="4">
        <f t="shared" ca="1" si="0"/>
        <v>2</v>
      </c>
      <c r="E8" s="4">
        <f t="shared" ca="1" si="0"/>
        <v>3</v>
      </c>
      <c r="F8" s="4">
        <f t="shared" ca="1" si="0"/>
        <v>5</v>
      </c>
      <c r="G8" s="4">
        <f t="shared" ca="1" si="0"/>
        <v>4</v>
      </c>
      <c r="H8" s="4">
        <f t="shared" ca="1" si="0"/>
        <v>2</v>
      </c>
      <c r="I8" s="4">
        <f t="shared" ca="1" si="0"/>
        <v>5</v>
      </c>
      <c r="J8" s="4">
        <f t="shared" ca="1" si="0"/>
        <v>5</v>
      </c>
      <c r="K8" s="4">
        <f t="shared" ca="1" si="0"/>
        <v>2</v>
      </c>
      <c r="L8" s="4">
        <f t="shared" ca="1" si="0"/>
        <v>5</v>
      </c>
      <c r="M8" s="4">
        <f t="shared" ca="1" si="0"/>
        <v>5</v>
      </c>
      <c r="N8" s="4">
        <f t="shared" ca="1" si="0"/>
        <v>2</v>
      </c>
      <c r="P8" s="21">
        <f ca="1">IFERROR((VLOOKUP(D8,Criterios!$L$2:$M$7,2,0))+(VLOOKUP(E8,Criterios!$L$8:$M$12,2,0))+(VLOOKUP(F8,Criterios!$L$13:$M$17,2,0))+(VLOOKUP(G8,Criterios!$L$18:$M$22,2))+(VLOOKUP(H8,Criterios!$L$23:$M$27,2,0))+(VLOOKUP(I8,Criterios!$L$28:$M$32,2))+(VLOOKUP(J8,Criterios!$L$33:$M$37,2))+(VLOOKUP(K8,Criterios!$L$38:$M$42,2,0))+(VLOOKUP(L8,Criterios!$L$43:$M$47,2,0))+(VLOOKUP(M8,Criterios!$L$48:$M$52,2,0))+(VLOOKUP(N8,Criterios!$L$53:$M$57,2,0)),"")</f>
        <v>0.64</v>
      </c>
    </row>
    <row r="9" spans="1:16" x14ac:dyDescent="0.2">
      <c r="A9" s="2"/>
      <c r="B9" s="22">
        <v>123456792</v>
      </c>
      <c r="C9" s="1" t="str">
        <f>IFERROR(VLOOKUP(Servicios[[#This Row],[NIT]],Proveedores!$B$2:$C$202,2,0),"")</f>
        <v>Proveedor 4</v>
      </c>
      <c r="D9" s="4">
        <f t="shared" ca="1" si="0"/>
        <v>3</v>
      </c>
      <c r="E9" s="4">
        <f t="shared" ca="1" si="0"/>
        <v>4</v>
      </c>
      <c r="F9" s="4">
        <f t="shared" ca="1" si="0"/>
        <v>2</v>
      </c>
      <c r="G9" s="4">
        <f t="shared" ca="1" si="0"/>
        <v>3</v>
      </c>
      <c r="H9" s="4">
        <f t="shared" ca="1" si="0"/>
        <v>3</v>
      </c>
      <c r="I9" s="4">
        <f t="shared" ca="1" si="0"/>
        <v>5</v>
      </c>
      <c r="J9" s="4">
        <f t="shared" ca="1" si="0"/>
        <v>3</v>
      </c>
      <c r="K9" s="4">
        <f t="shared" ca="1" si="0"/>
        <v>2</v>
      </c>
      <c r="L9" s="4">
        <f t="shared" ca="1" si="0"/>
        <v>2</v>
      </c>
      <c r="M9" s="4">
        <f t="shared" ca="1" si="0"/>
        <v>4</v>
      </c>
      <c r="N9" s="4">
        <f t="shared" ca="1" si="0"/>
        <v>3</v>
      </c>
      <c r="P9" s="21">
        <f ca="1">IFERROR((VLOOKUP(D9,Criterios!$L$2:$M$7,2,0))+(VLOOKUP(E9,Criterios!$L$8:$M$12,2,0))+(VLOOKUP(F9,Criterios!$L$13:$M$17,2,0))+(VLOOKUP(G9,Criterios!$L$18:$M$22,2))+(VLOOKUP(H9,Criterios!$L$23:$M$27,2,0))+(VLOOKUP(I9,Criterios!$L$28:$M$32,2))+(VLOOKUP(J9,Criterios!$L$33:$M$37,2))+(VLOOKUP(K9,Criterios!$L$38:$M$42,2,0))+(VLOOKUP(L9,Criterios!$L$43:$M$47,2,0))+(VLOOKUP(M9,Criterios!$L$48:$M$52,2,0))+(VLOOKUP(N9,Criterios!$L$53:$M$57,2,0)),"")</f>
        <v>0.56000000000000005</v>
      </c>
    </row>
    <row r="10" spans="1:16" x14ac:dyDescent="0.2">
      <c r="A10" s="2"/>
      <c r="B10" s="22">
        <v>123456793</v>
      </c>
      <c r="C10" s="1" t="str">
        <f>IFERROR(VLOOKUP(Servicios[[#This Row],[NIT]],Proveedores!$B$2:$C$202,2,0),"")</f>
        <v>Proveedor 5</v>
      </c>
      <c r="D10" s="4">
        <f t="shared" ca="1" si="0"/>
        <v>4</v>
      </c>
      <c r="E10" s="4">
        <f t="shared" ca="1" si="0"/>
        <v>5</v>
      </c>
      <c r="F10" s="4">
        <f t="shared" ca="1" si="0"/>
        <v>4</v>
      </c>
      <c r="G10" s="4">
        <f t="shared" ca="1" si="0"/>
        <v>5</v>
      </c>
      <c r="H10" s="4">
        <f t="shared" ca="1" si="0"/>
        <v>5</v>
      </c>
      <c r="I10" s="4">
        <f t="shared" ca="1" si="0"/>
        <v>3</v>
      </c>
      <c r="J10" s="4">
        <f t="shared" ca="1" si="0"/>
        <v>4</v>
      </c>
      <c r="K10" s="4">
        <f t="shared" ca="1" si="0"/>
        <v>2</v>
      </c>
      <c r="L10" s="4">
        <f t="shared" ca="1" si="0"/>
        <v>3</v>
      </c>
      <c r="M10" s="4">
        <f t="shared" ca="1" si="0"/>
        <v>5</v>
      </c>
      <c r="N10" s="4">
        <f t="shared" ca="1" si="0"/>
        <v>2</v>
      </c>
      <c r="P10" s="21">
        <f ca="1">IFERROR((VLOOKUP(D10,Criterios!$L$2:$M$7,2,0))+(VLOOKUP(E10,Criterios!$L$8:$M$12,2,0))+(VLOOKUP(F10,Criterios!$L$13:$M$17,2,0))+(VLOOKUP(G10,Criterios!$L$18:$M$22,2))+(VLOOKUP(H10,Criterios!$L$23:$M$27,2,0))+(VLOOKUP(I10,Criterios!$L$28:$M$32,2))+(VLOOKUP(J10,Criterios!$L$33:$M$37,2))+(VLOOKUP(K10,Criterios!$L$38:$M$42,2,0))+(VLOOKUP(L10,Criterios!$L$43:$M$47,2,0))+(VLOOKUP(M10,Criterios!$L$48:$M$52,2,0))+(VLOOKUP(N10,Criterios!$L$53:$M$57,2,0)),"")</f>
        <v>0.66</v>
      </c>
    </row>
    <row r="11" spans="1:16" x14ac:dyDescent="0.2">
      <c r="A11" s="2"/>
      <c r="B11" s="22">
        <v>123456794</v>
      </c>
      <c r="C11" s="1" t="str">
        <f>IFERROR(VLOOKUP(Servicios[[#This Row],[NIT]],Proveedores!$B$2:$C$202,2,0),"")</f>
        <v>Proveedor 6</v>
      </c>
      <c r="D11" s="4">
        <f t="shared" ca="1" si="0"/>
        <v>5</v>
      </c>
      <c r="E11" s="4">
        <f t="shared" ca="1" si="0"/>
        <v>4</v>
      </c>
      <c r="F11" s="4">
        <f t="shared" ca="1" si="0"/>
        <v>5</v>
      </c>
      <c r="G11" s="4">
        <f t="shared" ca="1" si="0"/>
        <v>5</v>
      </c>
      <c r="H11" s="4">
        <f t="shared" ca="1" si="0"/>
        <v>3</v>
      </c>
      <c r="I11" s="4">
        <f t="shared" ca="1" si="0"/>
        <v>3</v>
      </c>
      <c r="J11" s="4">
        <f t="shared" ca="1" si="0"/>
        <v>2</v>
      </c>
      <c r="K11" s="4">
        <f t="shared" ca="1" si="0"/>
        <v>2</v>
      </c>
      <c r="L11" s="4">
        <f t="shared" ca="1" si="0"/>
        <v>2</v>
      </c>
      <c r="M11" s="4">
        <f t="shared" ca="1" si="0"/>
        <v>5</v>
      </c>
      <c r="N11" s="4">
        <f t="shared" ca="1" si="0"/>
        <v>2</v>
      </c>
      <c r="P11" s="21">
        <f ca="1">IFERROR((VLOOKUP(D11,Criterios!$L$2:$M$7,2,0))+(VLOOKUP(E11,Criterios!$L$8:$M$12,2,0))+(VLOOKUP(F11,Criterios!$L$13:$M$17,2,0))+(VLOOKUP(G11,Criterios!$L$18:$M$22,2))+(VLOOKUP(H11,Criterios!$L$23:$M$27,2,0))+(VLOOKUP(I11,Criterios!$L$28:$M$32,2))+(VLOOKUP(J11,Criterios!$L$33:$M$37,2))+(VLOOKUP(K11,Criterios!$L$38:$M$42,2,0))+(VLOOKUP(L11,Criterios!$L$43:$M$47,2,0))+(VLOOKUP(M11,Criterios!$L$48:$M$52,2,0))+(VLOOKUP(N11,Criterios!$L$53:$M$57,2,0)),"")</f>
        <v>0.62000000000000011</v>
      </c>
    </row>
    <row r="12" spans="1:16" x14ac:dyDescent="0.2">
      <c r="A12" s="2"/>
      <c r="B12" s="22">
        <v>123456795</v>
      </c>
      <c r="C12" s="1" t="str">
        <f>IFERROR(VLOOKUP(Servicios[[#This Row],[NIT]],Proveedores!$B$2:$C$202,2,0),"")</f>
        <v>Proveedor 7</v>
      </c>
      <c r="D12" s="4">
        <f t="shared" ca="1" si="0"/>
        <v>4</v>
      </c>
      <c r="E12" s="4">
        <f t="shared" ca="1" si="0"/>
        <v>5</v>
      </c>
      <c r="F12" s="4">
        <f t="shared" ca="1" si="0"/>
        <v>5</v>
      </c>
      <c r="G12" s="4">
        <f t="shared" ca="1" si="0"/>
        <v>2</v>
      </c>
      <c r="H12" s="4">
        <f t="shared" ca="1" si="0"/>
        <v>4</v>
      </c>
      <c r="I12" s="4">
        <f t="shared" ca="1" si="0"/>
        <v>5</v>
      </c>
      <c r="J12" s="4">
        <f t="shared" ca="1" si="0"/>
        <v>3</v>
      </c>
      <c r="K12" s="4">
        <f t="shared" ca="1" si="0"/>
        <v>4</v>
      </c>
      <c r="L12" s="4">
        <f t="shared" ca="1" si="0"/>
        <v>5</v>
      </c>
      <c r="M12" s="4">
        <f t="shared" ca="1" si="0"/>
        <v>4</v>
      </c>
      <c r="N12" s="4">
        <f t="shared" ca="1" si="0"/>
        <v>5</v>
      </c>
      <c r="P12" s="21">
        <f ca="1">IFERROR((VLOOKUP(D12,Criterios!$L$2:$M$7,2,0))+(VLOOKUP(E12,Criterios!$L$8:$M$12,2,0))+(VLOOKUP(F12,Criterios!$L$13:$M$17,2,0))+(VLOOKUP(G12,Criterios!$L$18:$M$22,2))+(VLOOKUP(H12,Criterios!$L$23:$M$27,2,0))+(VLOOKUP(I12,Criterios!$L$28:$M$32,2))+(VLOOKUP(J12,Criterios!$L$33:$M$37,2))+(VLOOKUP(K12,Criterios!$L$38:$M$42,2,0))+(VLOOKUP(L12,Criterios!$L$43:$M$47,2,0))+(VLOOKUP(M12,Criterios!$L$48:$M$52,2,0))+(VLOOKUP(N12,Criterios!$L$53:$M$57,2,0)),"")</f>
        <v>0.83999999999999986</v>
      </c>
    </row>
    <row r="13" spans="1:16" x14ac:dyDescent="0.2">
      <c r="A13" s="2"/>
      <c r="B13" s="22">
        <v>123456796</v>
      </c>
      <c r="C13" s="1" t="str">
        <f>IFERROR(VLOOKUP(Servicios[[#This Row],[NIT]],Proveedores!$B$2:$C$202,2,0),"")</f>
        <v>Proveedor 8</v>
      </c>
      <c r="D13" s="4">
        <f t="shared" ca="1" si="0"/>
        <v>2</v>
      </c>
      <c r="E13" s="4">
        <f t="shared" ca="1" si="0"/>
        <v>3</v>
      </c>
      <c r="F13" s="4">
        <f t="shared" ca="1" si="0"/>
        <v>2</v>
      </c>
      <c r="G13" s="4">
        <f t="shared" ca="1" si="0"/>
        <v>4</v>
      </c>
      <c r="H13" s="4">
        <f t="shared" ca="1" si="0"/>
        <v>5</v>
      </c>
      <c r="I13" s="4">
        <f t="shared" ca="1" si="0"/>
        <v>5</v>
      </c>
      <c r="J13" s="4">
        <f t="shared" ca="1" si="0"/>
        <v>3</v>
      </c>
      <c r="K13" s="4">
        <f t="shared" ca="1" si="0"/>
        <v>5</v>
      </c>
      <c r="L13" s="4">
        <f t="shared" ca="1" si="0"/>
        <v>2</v>
      </c>
      <c r="M13" s="4">
        <f t="shared" ca="1" si="0"/>
        <v>2</v>
      </c>
      <c r="N13" s="4">
        <f t="shared" ca="1" si="0"/>
        <v>2</v>
      </c>
      <c r="P13" s="21">
        <f ca="1">IFERROR((VLOOKUP(D13,Criterios!$L$2:$M$7,2,0))+(VLOOKUP(E13,Criterios!$L$8:$M$12,2,0))+(VLOOKUP(F13,Criterios!$L$13:$M$17,2,0))+(VLOOKUP(G13,Criterios!$L$18:$M$22,2))+(VLOOKUP(H13,Criterios!$L$23:$M$27,2,0))+(VLOOKUP(I13,Criterios!$L$28:$M$32,2))+(VLOOKUP(J13,Criterios!$L$33:$M$37,2))+(VLOOKUP(K13,Criterios!$L$38:$M$42,2,0))+(VLOOKUP(L13,Criterios!$L$43:$M$47,2,0))+(VLOOKUP(M13,Criterios!$L$48:$M$52,2,0))+(VLOOKUP(N13,Criterios!$L$53:$M$57,2,0)),"")</f>
        <v>0.68000000000000016</v>
      </c>
    </row>
    <row r="14" spans="1:16" x14ac:dyDescent="0.2">
      <c r="A14" s="2"/>
      <c r="B14" s="22">
        <v>123456797</v>
      </c>
      <c r="C14" s="1" t="str">
        <f>IFERROR(VLOOKUP(Servicios[[#This Row],[NIT]],Proveedores!$B$2:$C$202,2,0),"")</f>
        <v>Proveedor 9</v>
      </c>
      <c r="D14" s="4">
        <f t="shared" ca="1" si="0"/>
        <v>5</v>
      </c>
      <c r="E14" s="4">
        <f t="shared" ca="1" si="0"/>
        <v>5</v>
      </c>
      <c r="F14" s="4">
        <f t="shared" ca="1" si="0"/>
        <v>2</v>
      </c>
      <c r="G14" s="4">
        <f t="shared" ca="1" si="0"/>
        <v>3</v>
      </c>
      <c r="H14" s="4">
        <f t="shared" ca="1" si="0"/>
        <v>5</v>
      </c>
      <c r="I14" s="4">
        <f t="shared" ca="1" si="0"/>
        <v>5</v>
      </c>
      <c r="J14" s="4">
        <f t="shared" ca="1" si="0"/>
        <v>3</v>
      </c>
      <c r="K14" s="4">
        <f t="shared" ca="1" si="0"/>
        <v>3</v>
      </c>
      <c r="L14" s="4">
        <f t="shared" ca="1" si="0"/>
        <v>4</v>
      </c>
      <c r="M14" s="4">
        <f t="shared" ca="1" si="0"/>
        <v>3</v>
      </c>
      <c r="N14" s="4">
        <f t="shared" ca="1" si="0"/>
        <v>4</v>
      </c>
      <c r="P14" s="21">
        <f ca="1">IFERROR((VLOOKUP(D14,Criterios!$L$2:$M$7,2,0))+(VLOOKUP(E14,Criterios!$L$8:$M$12,2,0))+(VLOOKUP(F14,Criterios!$L$13:$M$17,2,0))+(VLOOKUP(G14,Criterios!$L$18:$M$22,2))+(VLOOKUP(H14,Criterios!$L$23:$M$27,2,0))+(VLOOKUP(I14,Criterios!$L$28:$M$32,2))+(VLOOKUP(J14,Criterios!$L$33:$M$37,2))+(VLOOKUP(K14,Criterios!$L$38:$M$42,2,0))+(VLOOKUP(L14,Criterios!$L$43:$M$47,2,0))+(VLOOKUP(M14,Criterios!$L$48:$M$52,2,0))+(VLOOKUP(N14,Criterios!$L$53:$M$57,2,0)),"")</f>
        <v>0.72999999999999987</v>
      </c>
    </row>
    <row r="15" spans="1:16" x14ac:dyDescent="0.2">
      <c r="A15" s="2"/>
      <c r="B15" s="22">
        <v>123456798</v>
      </c>
      <c r="C15" s="1" t="str">
        <f>IFERROR(VLOOKUP(Servicios[[#This Row],[NIT]],Proveedores!$B$2:$C$202,2,0),"")</f>
        <v>Proveedor 10</v>
      </c>
      <c r="D15" s="4">
        <f t="shared" ca="1" si="0"/>
        <v>3</v>
      </c>
      <c r="E15" s="4">
        <f t="shared" ca="1" si="0"/>
        <v>5</v>
      </c>
      <c r="F15" s="4">
        <f t="shared" ca="1" si="0"/>
        <v>3</v>
      </c>
      <c r="G15" s="4">
        <f t="shared" ca="1" si="0"/>
        <v>5</v>
      </c>
      <c r="H15" s="4">
        <f t="shared" ca="1" si="0"/>
        <v>4</v>
      </c>
      <c r="I15" s="4">
        <f t="shared" ca="1" si="0"/>
        <v>3</v>
      </c>
      <c r="J15" s="4">
        <f t="shared" ca="1" si="0"/>
        <v>3</v>
      </c>
      <c r="K15" s="4">
        <f t="shared" ca="1" si="0"/>
        <v>3</v>
      </c>
      <c r="L15" s="4">
        <f t="shared" ca="1" si="0"/>
        <v>4</v>
      </c>
      <c r="M15" s="4">
        <f t="shared" ca="1" si="0"/>
        <v>5</v>
      </c>
      <c r="N15" s="4">
        <f t="shared" ca="1" si="0"/>
        <v>2</v>
      </c>
      <c r="P15" s="21">
        <f ca="1">IFERROR((VLOOKUP(D15,Criterios!$L$2:$M$7,2,0))+(VLOOKUP(E15,Criterios!$L$8:$M$12,2,0))+(VLOOKUP(F15,Criterios!$L$13:$M$17,2,0))+(VLOOKUP(G15,Criterios!$L$18:$M$22,2))+(VLOOKUP(H15,Criterios!$L$23:$M$27,2,0))+(VLOOKUP(I15,Criterios!$L$28:$M$32,2))+(VLOOKUP(J15,Criterios!$L$33:$M$37,2))+(VLOOKUP(K15,Criterios!$L$38:$M$42,2,0))+(VLOOKUP(L15,Criterios!$L$43:$M$47,2,0))+(VLOOKUP(M15,Criterios!$L$48:$M$52,2,0))+(VLOOKUP(N15,Criterios!$L$53:$M$57,2,0)),"")</f>
        <v>0.69000000000000006</v>
      </c>
    </row>
    <row r="16" spans="1:16" x14ac:dyDescent="0.2">
      <c r="A16" s="2"/>
      <c r="B16" s="22">
        <v>123456799</v>
      </c>
      <c r="C16" s="1" t="str">
        <f>IFERROR(VLOOKUP(Servicios[[#This Row],[NIT]],Proveedores!$B$2:$C$202,2,0),"")</f>
        <v>Proveedor 11</v>
      </c>
      <c r="D16" s="4">
        <f t="shared" ca="1" si="0"/>
        <v>4</v>
      </c>
      <c r="E16" s="4">
        <f t="shared" ca="1" si="0"/>
        <v>4</v>
      </c>
      <c r="F16" s="4">
        <f t="shared" ca="1" si="0"/>
        <v>4</v>
      </c>
      <c r="G16" s="4">
        <f t="shared" ca="1" si="0"/>
        <v>5</v>
      </c>
      <c r="H16" s="4">
        <f t="shared" ca="1" si="0"/>
        <v>3</v>
      </c>
      <c r="I16" s="4">
        <f t="shared" ca="1" si="0"/>
        <v>2</v>
      </c>
      <c r="J16" s="4">
        <f t="shared" ca="1" si="0"/>
        <v>4</v>
      </c>
      <c r="K16" s="4">
        <f t="shared" ca="1" si="0"/>
        <v>5</v>
      </c>
      <c r="L16" s="4">
        <f t="shared" ca="1" si="0"/>
        <v>3</v>
      </c>
      <c r="M16" s="4">
        <f t="shared" ca="1" si="0"/>
        <v>3</v>
      </c>
      <c r="N16" s="4">
        <f t="shared" ca="1" si="0"/>
        <v>4</v>
      </c>
      <c r="P16" s="21">
        <f ca="1">IFERROR((VLOOKUP(D16,Criterios!$L$2:$M$7,2,0))+(VLOOKUP(E16,Criterios!$L$8:$M$12,2,0))+(VLOOKUP(F16,Criterios!$L$13:$M$17,2,0))+(VLOOKUP(G16,Criterios!$L$18:$M$22,2))+(VLOOKUP(H16,Criterios!$L$23:$M$27,2,0))+(VLOOKUP(I16,Criterios!$L$28:$M$32,2))+(VLOOKUP(J16,Criterios!$L$33:$M$37,2))+(VLOOKUP(K16,Criterios!$L$38:$M$42,2,0))+(VLOOKUP(L16,Criterios!$L$43:$M$47,2,0))+(VLOOKUP(M16,Criterios!$L$48:$M$52,2,0))+(VLOOKUP(N16,Criterios!$L$53:$M$57,2,0)),"")</f>
        <v>0.79999999999999993</v>
      </c>
    </row>
    <row r="17" spans="1:16" x14ac:dyDescent="0.2">
      <c r="A17" s="2"/>
      <c r="B17" s="22">
        <v>123456800</v>
      </c>
      <c r="C17" s="1" t="str">
        <f>IFERROR(VLOOKUP(Servicios[[#This Row],[NIT]],Proveedores!$B$2:$C$202,2,0),"")</f>
        <v>Proveedor 12</v>
      </c>
      <c r="D17" s="4">
        <f t="shared" ca="1" si="0"/>
        <v>3</v>
      </c>
      <c r="E17" s="4">
        <f t="shared" ca="1" si="0"/>
        <v>3</v>
      </c>
      <c r="F17" s="4">
        <f t="shared" ca="1" si="0"/>
        <v>4</v>
      </c>
      <c r="G17" s="4">
        <f t="shared" ca="1" si="0"/>
        <v>3</v>
      </c>
      <c r="H17" s="4">
        <f t="shared" ca="1" si="0"/>
        <v>3</v>
      </c>
      <c r="I17" s="4">
        <f t="shared" ca="1" si="0"/>
        <v>3</v>
      </c>
      <c r="J17" s="4">
        <f t="shared" ca="1" si="0"/>
        <v>4</v>
      </c>
      <c r="K17" s="4">
        <f t="shared" ca="1" si="0"/>
        <v>2</v>
      </c>
      <c r="L17" s="4">
        <f t="shared" ca="1" si="0"/>
        <v>4</v>
      </c>
      <c r="M17" s="4">
        <f t="shared" ca="1" si="0"/>
        <v>3</v>
      </c>
      <c r="N17" s="4">
        <f t="shared" ca="1" si="0"/>
        <v>3</v>
      </c>
      <c r="P17" s="21">
        <f ca="1">IFERROR((VLOOKUP(D17,Criterios!$L$2:$M$7,2,0))+(VLOOKUP(E17,Criterios!$L$8:$M$12,2,0))+(VLOOKUP(F17,Criterios!$L$13:$M$17,2,0))+(VLOOKUP(G17,Criterios!$L$18:$M$22,2))+(VLOOKUP(H17,Criterios!$L$23:$M$27,2,0))+(VLOOKUP(I17,Criterios!$L$28:$M$32,2))+(VLOOKUP(J17,Criterios!$L$33:$M$37,2))+(VLOOKUP(K17,Criterios!$L$38:$M$42,2,0))+(VLOOKUP(L17,Criterios!$L$43:$M$47,2,0))+(VLOOKUP(M17,Criterios!$L$48:$M$52,2,0))+(VLOOKUP(N17,Criterios!$L$53:$M$57,2,0)),"")</f>
        <v>0.58000000000000007</v>
      </c>
    </row>
    <row r="18" spans="1:16" x14ac:dyDescent="0.2">
      <c r="A18" s="2"/>
      <c r="B18" s="22">
        <v>123456801</v>
      </c>
      <c r="C18" s="1" t="str">
        <f>IFERROR(VLOOKUP(Servicios[[#This Row],[NIT]],Proveedores!$B$2:$C$202,2,0),"")</f>
        <v>Proveedor 13</v>
      </c>
      <c r="D18" s="4">
        <f t="shared" ca="1" si="0"/>
        <v>3</v>
      </c>
      <c r="E18" s="4">
        <f t="shared" ca="1" si="0"/>
        <v>5</v>
      </c>
      <c r="F18" s="4">
        <f t="shared" ca="1" si="0"/>
        <v>5</v>
      </c>
      <c r="G18" s="4">
        <f t="shared" ca="1" si="0"/>
        <v>4</v>
      </c>
      <c r="H18" s="4">
        <f t="shared" ca="1" si="0"/>
        <v>5</v>
      </c>
      <c r="I18" s="4">
        <f t="shared" ca="1" si="0"/>
        <v>5</v>
      </c>
      <c r="J18" s="4">
        <f t="shared" ca="1" si="0"/>
        <v>3</v>
      </c>
      <c r="K18" s="4">
        <f t="shared" ca="1" si="0"/>
        <v>2</v>
      </c>
      <c r="L18" s="4">
        <f t="shared" ca="1" si="0"/>
        <v>3</v>
      </c>
      <c r="M18" s="4">
        <f t="shared" ca="1" si="0"/>
        <v>2</v>
      </c>
      <c r="N18" s="4">
        <f t="shared" ca="1" si="0"/>
        <v>2</v>
      </c>
      <c r="P18" s="21">
        <f ca="1">IFERROR((VLOOKUP(D18,Criterios!$L$2:$M$7,2,0))+(VLOOKUP(E18,Criterios!$L$8:$M$12,2,0))+(VLOOKUP(F18,Criterios!$L$13:$M$17,2,0))+(VLOOKUP(G18,Criterios!$L$18:$M$22,2))+(VLOOKUP(H18,Criterios!$L$23:$M$27,2,0))+(VLOOKUP(I18,Criterios!$L$28:$M$32,2))+(VLOOKUP(J18,Criterios!$L$33:$M$37,2))+(VLOOKUP(K18,Criterios!$L$38:$M$42,2,0))+(VLOOKUP(L18,Criterios!$L$43:$M$47,2,0))+(VLOOKUP(M18,Criterios!$L$48:$M$52,2,0))+(VLOOKUP(N18,Criterios!$L$53:$M$57,2,0)),"")</f>
        <v>0.59000000000000008</v>
      </c>
    </row>
    <row r="19" spans="1:16" x14ac:dyDescent="0.2">
      <c r="A19" s="2"/>
      <c r="B19" s="22">
        <v>123456802</v>
      </c>
      <c r="C19" s="1" t="str">
        <f>IFERROR(VLOOKUP(Servicios[[#This Row],[NIT]],Proveedores!$B$2:$C$202,2,0),"")</f>
        <v>Proveedor 14</v>
      </c>
      <c r="D19" s="4">
        <f t="shared" ca="1" si="0"/>
        <v>2</v>
      </c>
      <c r="E19" s="4">
        <f t="shared" ca="1" si="0"/>
        <v>2</v>
      </c>
      <c r="F19" s="4">
        <f t="shared" ca="1" si="0"/>
        <v>4</v>
      </c>
      <c r="G19" s="4">
        <f t="shared" ca="1" si="0"/>
        <v>2</v>
      </c>
      <c r="H19" s="4">
        <f t="shared" ca="1" si="0"/>
        <v>4</v>
      </c>
      <c r="I19" s="4">
        <f t="shared" ca="1" si="0"/>
        <v>5</v>
      </c>
      <c r="J19" s="4">
        <f t="shared" ca="1" si="0"/>
        <v>5</v>
      </c>
      <c r="K19" s="4">
        <f t="shared" ca="1" si="0"/>
        <v>2</v>
      </c>
      <c r="L19" s="4">
        <f t="shared" ca="1" si="0"/>
        <v>2</v>
      </c>
      <c r="M19" s="4">
        <f t="shared" ca="1" si="0"/>
        <v>4</v>
      </c>
      <c r="N19" s="4">
        <f t="shared" ca="1" si="0"/>
        <v>3</v>
      </c>
      <c r="P19" s="21">
        <f ca="1">IFERROR((VLOOKUP(D19,Criterios!$L$2:$M$7,2,0))+(VLOOKUP(E19,Criterios!$L$8:$M$12,2,0))+(VLOOKUP(F19,Criterios!$L$13:$M$17,2,0))+(VLOOKUP(G19,Criterios!$L$18:$M$22,2))+(VLOOKUP(H19,Criterios!$L$23:$M$27,2,0))+(VLOOKUP(I19,Criterios!$L$28:$M$32,2))+(VLOOKUP(J19,Criterios!$L$33:$M$37,2))+(VLOOKUP(K19,Criterios!$L$38:$M$42,2,0))+(VLOOKUP(L19,Criterios!$L$43:$M$47,2,0))+(VLOOKUP(M19,Criterios!$L$48:$M$52,2,0))+(VLOOKUP(N19,Criterios!$L$53:$M$57,2,0)),"")</f>
        <v>0.56000000000000005</v>
      </c>
    </row>
    <row r="20" spans="1:16" x14ac:dyDescent="0.2">
      <c r="A20" s="2"/>
      <c r="B20" s="22">
        <v>123456803</v>
      </c>
      <c r="C20" s="1" t="str">
        <f>IFERROR(VLOOKUP(Servicios[[#This Row],[NIT]],Proveedores!$B$2:$C$202,2,0),"")</f>
        <v>Proveedor 15</v>
      </c>
      <c r="D20" s="4">
        <f t="shared" ca="1" si="0"/>
        <v>3</v>
      </c>
      <c r="E20" s="4">
        <f t="shared" ca="1" si="0"/>
        <v>2</v>
      </c>
      <c r="F20" s="4">
        <f t="shared" ca="1" si="0"/>
        <v>2</v>
      </c>
      <c r="G20" s="4">
        <f t="shared" ca="1" si="0"/>
        <v>2</v>
      </c>
      <c r="H20" s="4">
        <f t="shared" ca="1" si="0"/>
        <v>3</v>
      </c>
      <c r="I20" s="4">
        <f t="shared" ca="1" si="0"/>
        <v>5</v>
      </c>
      <c r="J20" s="4">
        <f t="shared" ca="1" si="0"/>
        <v>3</v>
      </c>
      <c r="K20" s="4">
        <f t="shared" ca="1" si="0"/>
        <v>5</v>
      </c>
      <c r="L20" s="4">
        <f t="shared" ca="1" si="0"/>
        <v>2</v>
      </c>
      <c r="M20" s="4">
        <f t="shared" ca="1" si="0"/>
        <v>5</v>
      </c>
      <c r="N20" s="4">
        <f t="shared" ca="1" si="0"/>
        <v>4</v>
      </c>
      <c r="P20" s="21">
        <f ca="1">IFERROR((VLOOKUP(D20,Criterios!$L$2:$M$7,2,0))+(VLOOKUP(E20,Criterios!$L$8:$M$12,2,0))+(VLOOKUP(F20,Criterios!$L$13:$M$17,2,0))+(VLOOKUP(G20,Criterios!$L$18:$M$22,2))+(VLOOKUP(H20,Criterios!$L$23:$M$27,2,0))+(VLOOKUP(I20,Criterios!$L$28:$M$32,2))+(VLOOKUP(J20,Criterios!$L$33:$M$37,2))+(VLOOKUP(K20,Criterios!$L$38:$M$42,2,0))+(VLOOKUP(L20,Criterios!$L$43:$M$47,2,0))+(VLOOKUP(M20,Criterios!$L$48:$M$52,2,0))+(VLOOKUP(N20,Criterios!$L$53:$M$57,2,0)),"")</f>
        <v>0.75</v>
      </c>
    </row>
    <row r="21" spans="1:16" x14ac:dyDescent="0.2">
      <c r="A21" s="2"/>
      <c r="B21" s="22">
        <v>123456804</v>
      </c>
      <c r="C21" s="1" t="str">
        <f>IFERROR(VLOOKUP(Servicios[[#This Row],[NIT]],Proveedores!$B$2:$C$202,2,0),"")</f>
        <v>Proveedor 16</v>
      </c>
      <c r="D21" s="4">
        <f t="shared" ca="1" si="0"/>
        <v>2</v>
      </c>
      <c r="E21" s="4">
        <f t="shared" ca="1" si="0"/>
        <v>4</v>
      </c>
      <c r="F21" s="4">
        <f t="shared" ca="1" si="0"/>
        <v>5</v>
      </c>
      <c r="G21" s="4">
        <f t="shared" ca="1" si="0"/>
        <v>4</v>
      </c>
      <c r="H21" s="4">
        <f t="shared" ca="1" si="0"/>
        <v>2</v>
      </c>
      <c r="I21" s="4">
        <f t="shared" ca="1" si="0"/>
        <v>4</v>
      </c>
      <c r="J21" s="4">
        <f t="shared" ca="1" si="0"/>
        <v>4</v>
      </c>
      <c r="K21" s="4">
        <f t="shared" ca="1" si="0"/>
        <v>2</v>
      </c>
      <c r="L21" s="4">
        <f t="shared" ca="1" si="0"/>
        <v>2</v>
      </c>
      <c r="M21" s="4">
        <f t="shared" ca="1" si="0"/>
        <v>5</v>
      </c>
      <c r="N21" s="4">
        <f t="shared" ca="1" si="0"/>
        <v>3</v>
      </c>
      <c r="P21" s="21">
        <f ca="1">IFERROR((VLOOKUP(D21,Criterios!$L$2:$M$7,2,0))+(VLOOKUP(E21,Criterios!$L$8:$M$12,2,0))+(VLOOKUP(F21,Criterios!$L$13:$M$17,2,0))+(VLOOKUP(G21,Criterios!$L$18:$M$22,2))+(VLOOKUP(H21,Criterios!$L$23:$M$27,2,0))+(VLOOKUP(I21,Criterios!$L$28:$M$32,2))+(VLOOKUP(J21,Criterios!$L$33:$M$37,2))+(VLOOKUP(K21,Criterios!$L$38:$M$42,2,0))+(VLOOKUP(L21,Criterios!$L$43:$M$47,2,0))+(VLOOKUP(M21,Criterios!$L$48:$M$52,2,0))+(VLOOKUP(N21,Criterios!$L$53:$M$57,2,0)),"")</f>
        <v>0.59000000000000008</v>
      </c>
    </row>
    <row r="22" spans="1:16" x14ac:dyDescent="0.2">
      <c r="A22" s="2"/>
      <c r="B22" s="22">
        <v>123456805</v>
      </c>
      <c r="C22" s="1" t="str">
        <f>IFERROR(VLOOKUP(Servicios[[#This Row],[NIT]],Proveedores!$B$2:$C$202,2,0),"")</f>
        <v>Proveedor 17</v>
      </c>
      <c r="D22" s="4">
        <f t="shared" ca="1" si="0"/>
        <v>2</v>
      </c>
      <c r="E22" s="4">
        <f t="shared" ca="1" si="0"/>
        <v>5</v>
      </c>
      <c r="F22" s="4">
        <f t="shared" ca="1" si="0"/>
        <v>2</v>
      </c>
      <c r="G22" s="4">
        <f t="shared" ca="1" si="0"/>
        <v>5</v>
      </c>
      <c r="H22" s="4">
        <f t="shared" ca="1" si="0"/>
        <v>3</v>
      </c>
      <c r="I22" s="4">
        <f t="shared" ca="1" si="0"/>
        <v>4</v>
      </c>
      <c r="J22" s="4">
        <f t="shared" ca="1" si="0"/>
        <v>2</v>
      </c>
      <c r="K22" s="4">
        <f t="shared" ca="1" si="0"/>
        <v>2</v>
      </c>
      <c r="L22" s="4">
        <f t="shared" ca="1" si="0"/>
        <v>3</v>
      </c>
      <c r="M22" s="4">
        <f t="shared" ca="1" si="0"/>
        <v>3</v>
      </c>
      <c r="N22" s="4">
        <f t="shared" ca="1" si="0"/>
        <v>2</v>
      </c>
      <c r="P22" s="21">
        <f ca="1">IFERROR((VLOOKUP(D22,Criterios!$L$2:$M$7,2,0))+(VLOOKUP(E22,Criterios!$L$8:$M$12,2,0))+(VLOOKUP(F22,Criterios!$L$13:$M$17,2,0))+(VLOOKUP(G22,Criterios!$L$18:$M$22,2))+(VLOOKUP(H22,Criterios!$L$23:$M$27,2,0))+(VLOOKUP(I22,Criterios!$L$28:$M$32,2))+(VLOOKUP(J22,Criterios!$L$33:$M$37,2))+(VLOOKUP(K22,Criterios!$L$38:$M$42,2,0))+(VLOOKUP(L22,Criterios!$L$43:$M$47,2,0))+(VLOOKUP(M22,Criterios!$L$48:$M$52,2,0))+(VLOOKUP(N22,Criterios!$L$53:$M$57,2,0)),"")</f>
        <v>0.53</v>
      </c>
    </row>
    <row r="23" spans="1:16" x14ac:dyDescent="0.2">
      <c r="A23" s="2"/>
      <c r="B23" s="22">
        <v>123456806</v>
      </c>
      <c r="C23" s="1" t="str">
        <f>IFERROR(VLOOKUP(Servicios[[#This Row],[NIT]],Proveedores!$B$2:$C$202,2,0),"")</f>
        <v>Proveedor 18</v>
      </c>
      <c r="D23" s="4">
        <f t="shared" ca="1" si="0"/>
        <v>5</v>
      </c>
      <c r="E23" s="4">
        <f t="shared" ca="1" si="0"/>
        <v>5</v>
      </c>
      <c r="F23" s="4">
        <f t="shared" ca="1" si="0"/>
        <v>2</v>
      </c>
      <c r="G23" s="4">
        <f t="shared" ca="1" si="0"/>
        <v>4</v>
      </c>
      <c r="H23" s="4">
        <f t="shared" ca="1" si="0"/>
        <v>3</v>
      </c>
      <c r="I23" s="4">
        <f t="shared" ca="1" si="0"/>
        <v>2</v>
      </c>
      <c r="J23" s="4">
        <f t="shared" ca="1" si="0"/>
        <v>3</v>
      </c>
      <c r="K23" s="4">
        <f t="shared" ca="1" si="0"/>
        <v>4</v>
      </c>
      <c r="L23" s="4">
        <f t="shared" ca="1" si="0"/>
        <v>5</v>
      </c>
      <c r="M23" s="4">
        <f t="shared" ca="1" si="0"/>
        <v>3</v>
      </c>
      <c r="N23" s="4">
        <f t="shared" ca="1" si="0"/>
        <v>3</v>
      </c>
      <c r="P23" s="21">
        <f ca="1">IFERROR((VLOOKUP(D23,Criterios!$L$2:$M$7,2,0))+(VLOOKUP(E23,Criterios!$L$8:$M$12,2,0))+(VLOOKUP(F23,Criterios!$L$13:$M$17,2,0))+(VLOOKUP(G23,Criterios!$L$18:$M$22,2))+(VLOOKUP(H23,Criterios!$L$23:$M$27,2,0))+(VLOOKUP(I23,Criterios!$L$28:$M$32,2))+(VLOOKUP(J23,Criterios!$L$33:$M$37,2))+(VLOOKUP(K23,Criterios!$L$38:$M$42,2,0))+(VLOOKUP(L23,Criterios!$L$43:$M$47,2,0))+(VLOOKUP(M23,Criterios!$L$48:$M$52,2,0))+(VLOOKUP(N23,Criterios!$L$53:$M$57,2,0)),"")</f>
        <v>0.75</v>
      </c>
    </row>
    <row r="24" spans="1:16" x14ac:dyDescent="0.2">
      <c r="A24" s="2"/>
      <c r="B24" s="22">
        <v>123456807</v>
      </c>
      <c r="C24" s="1" t="str">
        <f>IFERROR(VLOOKUP(Servicios[[#This Row],[NIT]],Proveedores!$B$2:$C$202,2,0),"")</f>
        <v>Proveedor 19</v>
      </c>
      <c r="D24" s="4">
        <f t="shared" ca="1" si="0"/>
        <v>3</v>
      </c>
      <c r="E24" s="4">
        <f t="shared" ca="1" si="0"/>
        <v>5</v>
      </c>
      <c r="F24" s="4">
        <f t="shared" ca="1" si="0"/>
        <v>5</v>
      </c>
      <c r="G24" s="4">
        <f t="shared" ca="1" si="0"/>
        <v>3</v>
      </c>
      <c r="H24" s="4">
        <f t="shared" ca="1" si="0"/>
        <v>4</v>
      </c>
      <c r="I24" s="4">
        <f t="shared" ca="1" si="0"/>
        <v>3</v>
      </c>
      <c r="J24" s="4">
        <f t="shared" ca="1" si="0"/>
        <v>4</v>
      </c>
      <c r="K24" s="4">
        <f t="shared" ca="1" si="0"/>
        <v>4</v>
      </c>
      <c r="L24" s="4">
        <f t="shared" ca="1" si="0"/>
        <v>2</v>
      </c>
      <c r="M24" s="4">
        <f t="shared" ca="1" si="0"/>
        <v>2</v>
      </c>
      <c r="N24" s="4">
        <f t="shared" ca="1" si="0"/>
        <v>5</v>
      </c>
      <c r="P24" s="21">
        <f ca="1">IFERROR((VLOOKUP(D24,Criterios!$L$2:$M$7,2,0))+(VLOOKUP(E24,Criterios!$L$8:$M$12,2,0))+(VLOOKUP(F24,Criterios!$L$13:$M$17,2,0))+(VLOOKUP(G24,Criterios!$L$18:$M$22,2))+(VLOOKUP(H24,Criterios!$L$23:$M$27,2,0))+(VLOOKUP(I24,Criterios!$L$28:$M$32,2))+(VLOOKUP(J24,Criterios!$L$33:$M$37,2))+(VLOOKUP(K24,Criterios!$L$38:$M$42,2,0))+(VLOOKUP(L24,Criterios!$L$43:$M$47,2,0))+(VLOOKUP(M24,Criterios!$L$48:$M$52,2,0))+(VLOOKUP(N24,Criterios!$L$53:$M$57,2,0)),"")</f>
        <v>0.72000000000000008</v>
      </c>
    </row>
    <row r="25" spans="1:16" x14ac:dyDescent="0.2">
      <c r="A25" s="2"/>
      <c r="B25" s="22">
        <v>123456808</v>
      </c>
      <c r="C25" s="1" t="str">
        <f>IFERROR(VLOOKUP(Servicios[[#This Row],[NIT]],Proveedores!$B$2:$C$202,2,0),"")</f>
        <v>Proveedor 20</v>
      </c>
      <c r="D25" s="4">
        <f t="shared" ca="1" si="0"/>
        <v>2</v>
      </c>
      <c r="E25" s="4">
        <f t="shared" ca="1" si="0"/>
        <v>2</v>
      </c>
      <c r="F25" s="4">
        <f t="shared" ca="1" si="0"/>
        <v>5</v>
      </c>
      <c r="G25" s="4">
        <f t="shared" ca="1" si="0"/>
        <v>4</v>
      </c>
      <c r="H25" s="4">
        <f t="shared" ca="1" si="0"/>
        <v>4</v>
      </c>
      <c r="I25" s="4">
        <f t="shared" ca="1" si="0"/>
        <v>4</v>
      </c>
      <c r="J25" s="4">
        <f t="shared" ca="1" si="0"/>
        <v>5</v>
      </c>
      <c r="K25" s="4">
        <f t="shared" ca="1" si="0"/>
        <v>3</v>
      </c>
      <c r="L25" s="4">
        <f t="shared" ca="1" si="0"/>
        <v>5</v>
      </c>
      <c r="M25" s="4">
        <f t="shared" ca="1" si="0"/>
        <v>2</v>
      </c>
      <c r="N25" s="4">
        <f t="shared" ca="1" si="0"/>
        <v>4</v>
      </c>
      <c r="P25" s="21">
        <f ca="1">IFERROR((VLOOKUP(D25,Criterios!$L$2:$M$7,2,0))+(VLOOKUP(E25,Criterios!$L$8:$M$12,2,0))+(VLOOKUP(F25,Criterios!$L$13:$M$17,2,0))+(VLOOKUP(G25,Criterios!$L$18:$M$22,2))+(VLOOKUP(H25,Criterios!$L$23:$M$27,2,0))+(VLOOKUP(I25,Criterios!$L$28:$M$32,2))+(VLOOKUP(J25,Criterios!$L$33:$M$37,2))+(VLOOKUP(K25,Criterios!$L$38:$M$42,2,0))+(VLOOKUP(L25,Criterios!$L$43:$M$47,2,0))+(VLOOKUP(M25,Criterios!$L$48:$M$52,2,0))+(VLOOKUP(N25,Criterios!$L$53:$M$57,2,0)),"")</f>
        <v>0.68</v>
      </c>
    </row>
    <row r="26" spans="1:16" x14ac:dyDescent="0.2">
      <c r="A26" s="2"/>
      <c r="B26" s="22">
        <v>123456809</v>
      </c>
      <c r="C26" s="1" t="str">
        <f>IFERROR(VLOOKUP(Servicios[[#This Row],[NIT]],Proveedores!$B$2:$C$202,2,0),"")</f>
        <v>Proveedor 21</v>
      </c>
      <c r="D26" s="4">
        <f t="shared" ca="1" si="0"/>
        <v>4</v>
      </c>
      <c r="E26" s="4">
        <f t="shared" ca="1" si="0"/>
        <v>5</v>
      </c>
      <c r="F26" s="4">
        <f t="shared" ca="1" si="0"/>
        <v>2</v>
      </c>
      <c r="G26" s="4">
        <f t="shared" ca="1" si="0"/>
        <v>4</v>
      </c>
      <c r="H26" s="4">
        <f t="shared" ca="1" si="0"/>
        <v>2</v>
      </c>
      <c r="I26" s="4">
        <f t="shared" ca="1" si="0"/>
        <v>2</v>
      </c>
      <c r="J26" s="4">
        <f t="shared" ca="1" si="0"/>
        <v>2</v>
      </c>
      <c r="K26" s="4">
        <f t="shared" ca="1" si="0"/>
        <v>2</v>
      </c>
      <c r="L26" s="4">
        <f t="shared" ca="1" si="0"/>
        <v>2</v>
      </c>
      <c r="M26" s="4">
        <f t="shared" ca="1" si="0"/>
        <v>3</v>
      </c>
      <c r="N26" s="4">
        <f t="shared" ca="1" si="0"/>
        <v>2</v>
      </c>
      <c r="P26" s="21">
        <f ca="1">IFERROR((VLOOKUP(D26,Criterios!$L$2:$M$7,2,0))+(VLOOKUP(E26,Criterios!$L$8:$M$12,2,0))+(VLOOKUP(F26,Criterios!$L$13:$M$17,2,0))+(VLOOKUP(G26,Criterios!$L$18:$M$22,2))+(VLOOKUP(H26,Criterios!$L$23:$M$27,2,0))+(VLOOKUP(I26,Criterios!$L$28:$M$32,2))+(VLOOKUP(J26,Criterios!$L$33:$M$37,2))+(VLOOKUP(K26,Criterios!$L$38:$M$42,2,0))+(VLOOKUP(L26,Criterios!$L$43:$M$47,2,0))+(VLOOKUP(M26,Criterios!$L$48:$M$52,2,0))+(VLOOKUP(N26,Criterios!$L$53:$M$57,2,0)),"")</f>
        <v>0.51</v>
      </c>
    </row>
    <row r="27" spans="1:16" x14ac:dyDescent="0.2">
      <c r="A27" s="2"/>
      <c r="B27" s="22">
        <v>123456810</v>
      </c>
      <c r="C27" s="1" t="str">
        <f>IFERROR(VLOOKUP(Servicios[[#This Row],[NIT]],Proveedores!$B$2:$C$202,2,0),"")</f>
        <v>Proveedor 22</v>
      </c>
      <c r="D27" s="4">
        <f t="shared" ca="1" si="0"/>
        <v>5</v>
      </c>
      <c r="E27" s="4">
        <f t="shared" ca="1" si="0"/>
        <v>3</v>
      </c>
      <c r="F27" s="4">
        <f t="shared" ca="1" si="0"/>
        <v>5</v>
      </c>
      <c r="G27" s="4">
        <f t="shared" ca="1" si="0"/>
        <v>4</v>
      </c>
      <c r="H27" s="4">
        <f t="shared" ca="1" si="0"/>
        <v>2</v>
      </c>
      <c r="I27" s="4">
        <f t="shared" ca="1" si="0"/>
        <v>4</v>
      </c>
      <c r="J27" s="4">
        <f t="shared" ca="1" si="0"/>
        <v>2</v>
      </c>
      <c r="K27" s="4">
        <f t="shared" ca="1" si="0"/>
        <v>3</v>
      </c>
      <c r="L27" s="4">
        <f t="shared" ca="1" si="0"/>
        <v>5</v>
      </c>
      <c r="M27" s="4">
        <f t="shared" ca="1" si="0"/>
        <v>2</v>
      </c>
      <c r="N27" s="4">
        <f t="shared" ca="1" si="0"/>
        <v>5</v>
      </c>
      <c r="P27" s="21">
        <f ca="1">IFERROR((VLOOKUP(D27,Criterios!$L$2:$M$7,2,0))+(VLOOKUP(E27,Criterios!$L$8:$M$12,2,0))+(VLOOKUP(F27,Criterios!$L$13:$M$17,2,0))+(VLOOKUP(G27,Criterios!$L$18:$M$22,2))+(VLOOKUP(H27,Criterios!$L$23:$M$27,2,0))+(VLOOKUP(I27,Criterios!$L$28:$M$32,2))+(VLOOKUP(J27,Criterios!$L$33:$M$37,2))+(VLOOKUP(K27,Criterios!$L$38:$M$42,2,0))+(VLOOKUP(L27,Criterios!$L$43:$M$47,2,0))+(VLOOKUP(M27,Criterios!$L$48:$M$52,2,0))+(VLOOKUP(N27,Criterios!$L$53:$M$57,2,0)),"")</f>
        <v>0.72</v>
      </c>
    </row>
    <row r="28" spans="1:16" x14ac:dyDescent="0.2">
      <c r="A28" s="2"/>
      <c r="B28" s="22">
        <v>123456811</v>
      </c>
      <c r="C28" s="1" t="str">
        <f>IFERROR(VLOOKUP(Servicios[[#This Row],[NIT]],Proveedores!$B$2:$C$202,2,0),"")</f>
        <v>Proveedor 23</v>
      </c>
      <c r="D28" s="4">
        <f t="shared" ca="1" si="0"/>
        <v>3</v>
      </c>
      <c r="E28" s="4">
        <f t="shared" ca="1" si="0"/>
        <v>4</v>
      </c>
      <c r="F28" s="4">
        <f t="shared" ca="1" si="0"/>
        <v>4</v>
      </c>
      <c r="G28" s="4">
        <f t="shared" ca="1" si="0"/>
        <v>3</v>
      </c>
      <c r="H28" s="4">
        <f t="shared" ca="1" si="0"/>
        <v>5</v>
      </c>
      <c r="I28" s="4">
        <f t="shared" ca="1" si="0"/>
        <v>2</v>
      </c>
      <c r="J28" s="4">
        <f t="shared" ca="1" si="0"/>
        <v>2</v>
      </c>
      <c r="K28" s="4">
        <f t="shared" ca="1" si="0"/>
        <v>5</v>
      </c>
      <c r="L28" s="4">
        <f t="shared" ca="1" si="0"/>
        <v>5</v>
      </c>
      <c r="M28" s="4">
        <f t="shared" ca="1" si="0"/>
        <v>5</v>
      </c>
      <c r="N28" s="4">
        <f t="shared" ca="1" si="0"/>
        <v>3</v>
      </c>
      <c r="P28" s="21">
        <f ca="1">IFERROR((VLOOKUP(D28,Criterios!$L$2:$M$7,2,0))+(VLOOKUP(E28,Criterios!$L$8:$M$12,2,0))+(VLOOKUP(F28,Criterios!$L$13:$M$17,2,0))+(VLOOKUP(G28,Criterios!$L$18:$M$22,2))+(VLOOKUP(H28,Criterios!$L$23:$M$27,2,0))+(VLOOKUP(I28,Criterios!$L$28:$M$32,2))+(VLOOKUP(J28,Criterios!$L$33:$M$37,2))+(VLOOKUP(K28,Criterios!$L$38:$M$42,2,0))+(VLOOKUP(L28,Criterios!$L$43:$M$47,2,0))+(VLOOKUP(M28,Criterios!$L$48:$M$52,2,0))+(VLOOKUP(N28,Criterios!$L$53:$M$57,2,0)),"")</f>
        <v>0.82000000000000006</v>
      </c>
    </row>
    <row r="29" spans="1:16" x14ac:dyDescent="0.2">
      <c r="A29" s="2"/>
      <c r="B29" s="22">
        <v>123456812</v>
      </c>
      <c r="C29" s="1" t="str">
        <f>IFERROR(VLOOKUP(Servicios[[#This Row],[NIT]],Proveedores!$B$2:$C$202,2,0),"")</f>
        <v>Proveedor 24</v>
      </c>
      <c r="D29" s="4">
        <f t="shared" ca="1" si="0"/>
        <v>2</v>
      </c>
      <c r="E29" s="4">
        <f t="shared" ca="1" si="0"/>
        <v>4</v>
      </c>
      <c r="F29" s="4">
        <f t="shared" ref="D29:N52" ca="1" si="1">RANDBETWEEN(2,5)</f>
        <v>2</v>
      </c>
      <c r="G29" s="4">
        <f t="shared" ca="1" si="1"/>
        <v>3</v>
      </c>
      <c r="H29" s="4">
        <f t="shared" ca="1" si="1"/>
        <v>5</v>
      </c>
      <c r="I29" s="4">
        <f t="shared" ca="1" si="1"/>
        <v>3</v>
      </c>
      <c r="J29" s="4">
        <f t="shared" ca="1" si="1"/>
        <v>2</v>
      </c>
      <c r="K29" s="4">
        <f t="shared" ca="1" si="1"/>
        <v>5</v>
      </c>
      <c r="L29" s="4">
        <f t="shared" ca="1" si="1"/>
        <v>4</v>
      </c>
      <c r="M29" s="4">
        <f t="shared" ca="1" si="1"/>
        <v>2</v>
      </c>
      <c r="N29" s="4">
        <f t="shared" ca="1" si="1"/>
        <v>4</v>
      </c>
      <c r="P29" s="21">
        <f ca="1">IFERROR((VLOOKUP(D29,Criterios!$L$2:$M$7,2,0))+(VLOOKUP(E29,Criterios!$L$8:$M$12,2,0))+(VLOOKUP(F29,Criterios!$L$13:$M$17,2,0))+(VLOOKUP(G29,Criterios!$L$18:$M$22,2))+(VLOOKUP(H29,Criterios!$L$23:$M$27,2,0))+(VLOOKUP(I29,Criterios!$L$28:$M$32,2))+(VLOOKUP(J29,Criterios!$L$33:$M$37,2))+(VLOOKUP(K29,Criterios!$L$38:$M$42,2,0))+(VLOOKUP(L29,Criterios!$L$43:$M$47,2,0))+(VLOOKUP(M29,Criterios!$L$48:$M$52,2,0))+(VLOOKUP(N29,Criterios!$L$53:$M$57,2,0)),"")</f>
        <v>0.73</v>
      </c>
    </row>
    <row r="30" spans="1:16" x14ac:dyDescent="0.2">
      <c r="A30" s="2"/>
      <c r="B30" s="22">
        <v>123456813</v>
      </c>
      <c r="C30" s="1" t="str">
        <f>IFERROR(VLOOKUP(Servicios[[#This Row],[NIT]],Proveedores!$B$2:$C$202,2,0),"")</f>
        <v>Proveedor 25</v>
      </c>
      <c r="D30" s="4">
        <f t="shared" ca="1" si="1"/>
        <v>3</v>
      </c>
      <c r="E30" s="4">
        <f t="shared" ca="1" si="1"/>
        <v>4</v>
      </c>
      <c r="F30" s="4">
        <f t="shared" ca="1" si="1"/>
        <v>4</v>
      </c>
      <c r="G30" s="4">
        <f t="shared" ca="1" si="1"/>
        <v>2</v>
      </c>
      <c r="H30" s="4">
        <f t="shared" ca="1" si="1"/>
        <v>5</v>
      </c>
      <c r="I30" s="4">
        <f t="shared" ca="1" si="1"/>
        <v>5</v>
      </c>
      <c r="J30" s="4">
        <f t="shared" ca="1" si="1"/>
        <v>4</v>
      </c>
      <c r="K30" s="4">
        <f t="shared" ca="1" si="1"/>
        <v>2</v>
      </c>
      <c r="L30" s="4">
        <f t="shared" ca="1" si="1"/>
        <v>3</v>
      </c>
      <c r="M30" s="4">
        <f t="shared" ca="1" si="1"/>
        <v>4</v>
      </c>
      <c r="N30" s="4">
        <f t="shared" ca="1" si="1"/>
        <v>2</v>
      </c>
      <c r="P30" s="21">
        <f ca="1">IFERROR((VLOOKUP(D30,Criterios!$L$2:$M$7,2,0))+(VLOOKUP(E30,Criterios!$L$8:$M$12,2,0))+(VLOOKUP(F30,Criterios!$L$13:$M$17,2,0))+(VLOOKUP(G30,Criterios!$L$18:$M$22,2))+(VLOOKUP(H30,Criterios!$L$23:$M$27,2,0))+(VLOOKUP(I30,Criterios!$L$28:$M$32,2))+(VLOOKUP(J30,Criterios!$L$33:$M$37,2))+(VLOOKUP(K30,Criterios!$L$38:$M$42,2,0))+(VLOOKUP(L30,Criterios!$L$43:$M$47,2,0))+(VLOOKUP(M30,Criterios!$L$48:$M$52,2,0))+(VLOOKUP(N30,Criterios!$L$53:$M$57,2,0)),"")</f>
        <v>0.6</v>
      </c>
    </row>
    <row r="31" spans="1:16" x14ac:dyDescent="0.2">
      <c r="A31" s="2"/>
      <c r="B31" s="22">
        <v>123456814</v>
      </c>
      <c r="C31" s="1" t="str">
        <f>IFERROR(VLOOKUP(Servicios[[#This Row],[NIT]],Proveedores!$B$2:$C$202,2,0),"")</f>
        <v>Proveedor 26</v>
      </c>
      <c r="D31" s="4">
        <f t="shared" ca="1" si="1"/>
        <v>2</v>
      </c>
      <c r="E31" s="4">
        <f t="shared" ca="1" si="1"/>
        <v>5</v>
      </c>
      <c r="F31" s="4">
        <f t="shared" ca="1" si="1"/>
        <v>4</v>
      </c>
      <c r="G31" s="4">
        <f t="shared" ca="1" si="1"/>
        <v>3</v>
      </c>
      <c r="H31" s="4">
        <f t="shared" ca="1" si="1"/>
        <v>3</v>
      </c>
      <c r="I31" s="4">
        <f t="shared" ca="1" si="1"/>
        <v>5</v>
      </c>
      <c r="J31" s="4">
        <f t="shared" ca="1" si="1"/>
        <v>5</v>
      </c>
      <c r="K31" s="4">
        <f t="shared" ca="1" si="1"/>
        <v>5</v>
      </c>
      <c r="L31" s="4">
        <f t="shared" ca="1" si="1"/>
        <v>2</v>
      </c>
      <c r="M31" s="4">
        <f t="shared" ca="1" si="1"/>
        <v>5</v>
      </c>
      <c r="N31" s="4">
        <f t="shared" ca="1" si="1"/>
        <v>3</v>
      </c>
      <c r="P31" s="21">
        <f ca="1">IFERROR((VLOOKUP(D31,Criterios!$L$2:$M$7,2,0))+(VLOOKUP(E31,Criterios!$L$8:$M$12,2,0))+(VLOOKUP(F31,Criterios!$L$13:$M$17,2,0))+(VLOOKUP(G31,Criterios!$L$18:$M$22,2))+(VLOOKUP(H31,Criterios!$L$23:$M$27,2,0))+(VLOOKUP(I31,Criterios!$L$28:$M$32,2))+(VLOOKUP(J31,Criterios!$L$33:$M$37,2))+(VLOOKUP(K31,Criterios!$L$38:$M$42,2,0))+(VLOOKUP(L31,Criterios!$L$43:$M$47,2,0))+(VLOOKUP(M31,Criterios!$L$48:$M$52,2,0))+(VLOOKUP(N31,Criterios!$L$53:$M$57,2,0)),"")</f>
        <v>0.79</v>
      </c>
    </row>
    <row r="32" spans="1:16" x14ac:dyDescent="0.2">
      <c r="A32" s="2"/>
      <c r="B32" s="22">
        <v>123456815</v>
      </c>
      <c r="C32" s="1" t="str">
        <f>IFERROR(VLOOKUP(Servicios[[#This Row],[NIT]],Proveedores!$B$2:$C$202,2,0),"")</f>
        <v>Proveedor 27</v>
      </c>
      <c r="D32" s="4">
        <f t="shared" ca="1" si="1"/>
        <v>3</v>
      </c>
      <c r="E32" s="4">
        <f t="shared" ca="1" si="1"/>
        <v>3</v>
      </c>
      <c r="F32" s="4">
        <f t="shared" ca="1" si="1"/>
        <v>3</v>
      </c>
      <c r="G32" s="4">
        <f t="shared" ca="1" si="1"/>
        <v>5</v>
      </c>
      <c r="H32" s="4">
        <f t="shared" ca="1" si="1"/>
        <v>4</v>
      </c>
      <c r="I32" s="4">
        <f t="shared" ca="1" si="1"/>
        <v>5</v>
      </c>
      <c r="J32" s="4">
        <f t="shared" ca="1" si="1"/>
        <v>4</v>
      </c>
      <c r="K32" s="4">
        <f t="shared" ca="1" si="1"/>
        <v>3</v>
      </c>
      <c r="L32" s="4">
        <f t="shared" ca="1" si="1"/>
        <v>5</v>
      </c>
      <c r="M32" s="4">
        <f t="shared" ca="1" si="1"/>
        <v>5</v>
      </c>
      <c r="N32" s="4">
        <f t="shared" ca="1" si="1"/>
        <v>4</v>
      </c>
      <c r="P32" s="21">
        <f ca="1">IFERROR((VLOOKUP(D32,Criterios!$L$2:$M$7,2,0))+(VLOOKUP(E32,Criterios!$L$8:$M$12,2,0))+(VLOOKUP(F32,Criterios!$L$13:$M$17,2,0))+(VLOOKUP(G32,Criterios!$L$18:$M$22,2))+(VLOOKUP(H32,Criterios!$L$23:$M$27,2,0))+(VLOOKUP(I32,Criterios!$L$28:$M$32,2))+(VLOOKUP(J32,Criterios!$L$33:$M$37,2))+(VLOOKUP(K32,Criterios!$L$38:$M$42,2,0))+(VLOOKUP(L32,Criterios!$L$43:$M$47,2,0))+(VLOOKUP(M32,Criterios!$L$48:$M$52,2,0))+(VLOOKUP(N32,Criterios!$L$53:$M$57,2,0)),"")</f>
        <v>0.7599999999999999</v>
      </c>
    </row>
    <row r="33" spans="1:16" x14ac:dyDescent="0.2">
      <c r="A33" s="2"/>
      <c r="B33" s="22">
        <v>123456816</v>
      </c>
      <c r="C33" s="1" t="str">
        <f>IFERROR(VLOOKUP(Servicios[[#This Row],[NIT]],Proveedores!$B$2:$C$202,2,0),"")</f>
        <v>Proveedor 28</v>
      </c>
      <c r="D33" s="4">
        <f t="shared" ca="1" si="1"/>
        <v>5</v>
      </c>
      <c r="E33" s="4">
        <f t="shared" ca="1" si="1"/>
        <v>2</v>
      </c>
      <c r="F33" s="4">
        <f t="shared" ca="1" si="1"/>
        <v>5</v>
      </c>
      <c r="G33" s="4">
        <f t="shared" ca="1" si="1"/>
        <v>3</v>
      </c>
      <c r="H33" s="4">
        <f t="shared" ca="1" si="1"/>
        <v>2</v>
      </c>
      <c r="I33" s="4">
        <f t="shared" ca="1" si="1"/>
        <v>3</v>
      </c>
      <c r="J33" s="4">
        <f t="shared" ca="1" si="1"/>
        <v>3</v>
      </c>
      <c r="K33" s="4">
        <f t="shared" ca="1" si="1"/>
        <v>2</v>
      </c>
      <c r="L33" s="4">
        <f t="shared" ca="1" si="1"/>
        <v>5</v>
      </c>
      <c r="M33" s="4">
        <f t="shared" ca="1" si="1"/>
        <v>3</v>
      </c>
      <c r="N33" s="4">
        <f t="shared" ca="1" si="1"/>
        <v>2</v>
      </c>
      <c r="P33" s="21">
        <f ca="1">IFERROR((VLOOKUP(D33,Criterios!$L$2:$M$7,2,0))+(VLOOKUP(E33,Criterios!$L$8:$M$12,2,0))+(VLOOKUP(F33,Criterios!$L$13:$M$17,2,0))+(VLOOKUP(G33,Criterios!$L$18:$M$22,2))+(VLOOKUP(H33,Criterios!$L$23:$M$27,2,0))+(VLOOKUP(I33,Criterios!$L$28:$M$32,2))+(VLOOKUP(J33,Criterios!$L$33:$M$37,2))+(VLOOKUP(K33,Criterios!$L$38:$M$42,2,0))+(VLOOKUP(L33,Criterios!$L$43:$M$47,2,0))+(VLOOKUP(M33,Criterios!$L$48:$M$52,2,0))+(VLOOKUP(N33,Criterios!$L$53:$M$57,2,0)),"")</f>
        <v>0.60000000000000009</v>
      </c>
    </row>
    <row r="34" spans="1:16" x14ac:dyDescent="0.2">
      <c r="A34" s="2"/>
      <c r="B34" s="22">
        <v>123456817</v>
      </c>
      <c r="C34" s="1" t="str">
        <f>IFERROR(VLOOKUP(Servicios[[#This Row],[NIT]],Proveedores!$B$2:$C$202,2,0),"")</f>
        <v>Proveedor 29</v>
      </c>
      <c r="D34" s="4">
        <f t="shared" ca="1" si="1"/>
        <v>4</v>
      </c>
      <c r="E34" s="4">
        <f t="shared" ca="1" si="1"/>
        <v>2</v>
      </c>
      <c r="F34" s="4">
        <f t="shared" ca="1" si="1"/>
        <v>4</v>
      </c>
      <c r="G34" s="4">
        <f t="shared" ca="1" si="1"/>
        <v>3</v>
      </c>
      <c r="H34" s="4">
        <f t="shared" ca="1" si="1"/>
        <v>5</v>
      </c>
      <c r="I34" s="4">
        <f t="shared" ca="1" si="1"/>
        <v>5</v>
      </c>
      <c r="J34" s="4">
        <f t="shared" ca="1" si="1"/>
        <v>2</v>
      </c>
      <c r="K34" s="4">
        <f t="shared" ca="1" si="1"/>
        <v>3</v>
      </c>
      <c r="L34" s="4">
        <f t="shared" ca="1" si="1"/>
        <v>4</v>
      </c>
      <c r="M34" s="4">
        <f t="shared" ca="1" si="1"/>
        <v>5</v>
      </c>
      <c r="N34" s="4">
        <f t="shared" ca="1" si="1"/>
        <v>3</v>
      </c>
      <c r="P34" s="21">
        <f ca="1">IFERROR((VLOOKUP(D34,Criterios!$L$2:$M$7,2,0))+(VLOOKUP(E34,Criterios!$L$8:$M$12,2,0))+(VLOOKUP(F34,Criterios!$L$13:$M$17,2,0))+(VLOOKUP(G34,Criterios!$L$18:$M$22,2))+(VLOOKUP(H34,Criterios!$L$23:$M$27,2,0))+(VLOOKUP(I34,Criterios!$L$28:$M$32,2))+(VLOOKUP(J34,Criterios!$L$33:$M$37,2))+(VLOOKUP(K34,Criterios!$L$38:$M$42,2,0))+(VLOOKUP(L34,Criterios!$L$43:$M$47,2,0))+(VLOOKUP(M34,Criterios!$L$48:$M$52,2,0))+(VLOOKUP(N34,Criterios!$L$53:$M$57,2,0)),"")</f>
        <v>0.71</v>
      </c>
    </row>
    <row r="35" spans="1:16" x14ac:dyDescent="0.2">
      <c r="A35" s="2"/>
      <c r="B35" s="22">
        <v>123456818</v>
      </c>
      <c r="C35" s="1" t="str">
        <f>IFERROR(VLOOKUP(Servicios[[#This Row],[NIT]],Proveedores!$B$2:$C$202,2,0),"")</f>
        <v>Proveedor 30</v>
      </c>
      <c r="D35" s="4">
        <f t="shared" ca="1" si="1"/>
        <v>4</v>
      </c>
      <c r="E35" s="4">
        <f t="shared" ca="1" si="1"/>
        <v>5</v>
      </c>
      <c r="F35" s="4">
        <f t="shared" ca="1" si="1"/>
        <v>4</v>
      </c>
      <c r="G35" s="4">
        <f t="shared" ca="1" si="1"/>
        <v>5</v>
      </c>
      <c r="H35" s="4">
        <f t="shared" ca="1" si="1"/>
        <v>5</v>
      </c>
      <c r="I35" s="4">
        <f t="shared" ca="1" si="1"/>
        <v>5</v>
      </c>
      <c r="J35" s="4">
        <f t="shared" ca="1" si="1"/>
        <v>5</v>
      </c>
      <c r="K35" s="4">
        <f t="shared" ca="1" si="1"/>
        <v>4</v>
      </c>
      <c r="L35" s="4">
        <f t="shared" ca="1" si="1"/>
        <v>2</v>
      </c>
      <c r="M35" s="4">
        <f t="shared" ca="1" si="1"/>
        <v>5</v>
      </c>
      <c r="N35" s="4">
        <f t="shared" ca="1" si="1"/>
        <v>5</v>
      </c>
      <c r="P35" s="21">
        <f ca="1">IFERROR((VLOOKUP(D35,Criterios!$L$2:$M$7,2,0))+(VLOOKUP(E35,Criterios!$L$8:$M$12,2,0))+(VLOOKUP(F35,Criterios!$L$13:$M$17,2,0))+(VLOOKUP(G35,Criterios!$L$18:$M$22,2))+(VLOOKUP(H35,Criterios!$L$23:$M$27,2,0))+(VLOOKUP(I35,Criterios!$L$28:$M$32,2))+(VLOOKUP(J35,Criterios!$L$33:$M$37,2))+(VLOOKUP(K35,Criterios!$L$38:$M$42,2,0))+(VLOOKUP(L35,Criterios!$L$43:$M$47,2,0))+(VLOOKUP(M35,Criterios!$L$48:$M$52,2,0))+(VLOOKUP(N35,Criterios!$L$53:$M$57,2,0)),"")</f>
        <v>0.85</v>
      </c>
    </row>
    <row r="36" spans="1:16" x14ac:dyDescent="0.2">
      <c r="A36" s="2"/>
      <c r="B36" s="22">
        <v>123456819</v>
      </c>
      <c r="C36" s="1" t="str">
        <f>IFERROR(VLOOKUP(Servicios[[#This Row],[NIT]],Proveedores!$B$2:$C$202,2,0),"")</f>
        <v>Proveedor 31</v>
      </c>
      <c r="D36" s="4">
        <f t="shared" ca="1" si="1"/>
        <v>3</v>
      </c>
      <c r="E36" s="4">
        <f t="shared" ca="1" si="1"/>
        <v>5</v>
      </c>
      <c r="F36" s="4">
        <f t="shared" ca="1" si="1"/>
        <v>5</v>
      </c>
      <c r="G36" s="4">
        <f t="shared" ca="1" si="1"/>
        <v>4</v>
      </c>
      <c r="H36" s="4">
        <f t="shared" ca="1" si="1"/>
        <v>4</v>
      </c>
      <c r="I36" s="4">
        <f t="shared" ca="1" si="1"/>
        <v>5</v>
      </c>
      <c r="J36" s="4">
        <f t="shared" ca="1" si="1"/>
        <v>3</v>
      </c>
      <c r="K36" s="4">
        <f t="shared" ca="1" si="1"/>
        <v>5</v>
      </c>
      <c r="L36" s="4">
        <f t="shared" ca="1" si="1"/>
        <v>3</v>
      </c>
      <c r="M36" s="4">
        <f t="shared" ca="1" si="1"/>
        <v>4</v>
      </c>
      <c r="N36" s="4">
        <f t="shared" ca="1" si="1"/>
        <v>2</v>
      </c>
      <c r="P36" s="21">
        <f ca="1">IFERROR((VLOOKUP(D36,Criterios!$L$2:$M$7,2,0))+(VLOOKUP(E36,Criterios!$L$8:$M$12,2,0))+(VLOOKUP(F36,Criterios!$L$13:$M$17,2,0))+(VLOOKUP(G36,Criterios!$L$18:$M$22,2))+(VLOOKUP(H36,Criterios!$L$23:$M$27,2,0))+(VLOOKUP(I36,Criterios!$L$28:$M$32,2))+(VLOOKUP(J36,Criterios!$L$33:$M$37,2))+(VLOOKUP(K36,Criterios!$L$38:$M$42,2,0))+(VLOOKUP(L36,Criterios!$L$43:$M$47,2,0))+(VLOOKUP(M36,Criterios!$L$48:$M$52,2,0))+(VLOOKUP(N36,Criterios!$L$53:$M$57,2,0)),"")</f>
        <v>0.80000000000000016</v>
      </c>
    </row>
    <row r="37" spans="1:16" x14ac:dyDescent="0.2">
      <c r="A37" s="2"/>
      <c r="B37" s="22">
        <v>123456820</v>
      </c>
      <c r="C37" s="1" t="str">
        <f>IFERROR(VLOOKUP(Servicios[[#This Row],[NIT]],Proveedores!$B$2:$C$202,2,0),"")</f>
        <v>Proveedor 32</v>
      </c>
      <c r="D37" s="4">
        <f t="shared" ca="1" si="1"/>
        <v>2</v>
      </c>
      <c r="E37" s="4">
        <f t="shared" ca="1" si="1"/>
        <v>2</v>
      </c>
      <c r="F37" s="4">
        <f t="shared" ca="1" si="1"/>
        <v>3</v>
      </c>
      <c r="G37" s="4">
        <f t="shared" ca="1" si="1"/>
        <v>3</v>
      </c>
      <c r="H37" s="4">
        <f t="shared" ca="1" si="1"/>
        <v>5</v>
      </c>
      <c r="I37" s="4">
        <f t="shared" ca="1" si="1"/>
        <v>5</v>
      </c>
      <c r="J37" s="4">
        <f t="shared" ca="1" si="1"/>
        <v>2</v>
      </c>
      <c r="K37" s="4">
        <f t="shared" ca="1" si="1"/>
        <v>3</v>
      </c>
      <c r="L37" s="4">
        <f t="shared" ca="1" si="1"/>
        <v>3</v>
      </c>
      <c r="M37" s="4">
        <f t="shared" ca="1" si="1"/>
        <v>2</v>
      </c>
      <c r="N37" s="4">
        <f t="shared" ca="1" si="1"/>
        <v>5</v>
      </c>
      <c r="P37" s="21">
        <f ca="1">IFERROR((VLOOKUP(D37,Criterios!$L$2:$M$7,2,0))+(VLOOKUP(E37,Criterios!$L$8:$M$12,2,0))+(VLOOKUP(F37,Criterios!$L$13:$M$17,2,0))+(VLOOKUP(G37,Criterios!$L$18:$M$22,2))+(VLOOKUP(H37,Criterios!$L$23:$M$27,2,0))+(VLOOKUP(I37,Criterios!$L$28:$M$32,2))+(VLOOKUP(J37,Criterios!$L$33:$M$37,2))+(VLOOKUP(K37,Criterios!$L$38:$M$42,2,0))+(VLOOKUP(L37,Criterios!$L$43:$M$47,2,0))+(VLOOKUP(M37,Criterios!$L$48:$M$52,2,0))+(VLOOKUP(N37,Criterios!$L$53:$M$57,2,0)),"")</f>
        <v>0.61999999999999988</v>
      </c>
    </row>
    <row r="38" spans="1:16" x14ac:dyDescent="0.2">
      <c r="A38" s="2"/>
      <c r="B38" s="22">
        <v>123456821</v>
      </c>
      <c r="C38" s="1" t="str">
        <f>IFERROR(VLOOKUP(Servicios[[#This Row],[NIT]],Proveedores!$B$2:$C$202,2,0),"")</f>
        <v>Proveedor 33</v>
      </c>
      <c r="D38" s="4">
        <f t="shared" ca="1" si="1"/>
        <v>3</v>
      </c>
      <c r="E38" s="4">
        <f t="shared" ca="1" si="1"/>
        <v>4</v>
      </c>
      <c r="F38" s="4">
        <f t="shared" ca="1" si="1"/>
        <v>2</v>
      </c>
      <c r="G38" s="4">
        <f t="shared" ca="1" si="1"/>
        <v>2</v>
      </c>
      <c r="H38" s="4">
        <f t="shared" ca="1" si="1"/>
        <v>3</v>
      </c>
      <c r="I38" s="4">
        <f t="shared" ca="1" si="1"/>
        <v>4</v>
      </c>
      <c r="J38" s="4">
        <f t="shared" ca="1" si="1"/>
        <v>2</v>
      </c>
      <c r="K38" s="4">
        <f t="shared" ca="1" si="1"/>
        <v>2</v>
      </c>
      <c r="L38" s="4">
        <f t="shared" ca="1" si="1"/>
        <v>3</v>
      </c>
      <c r="M38" s="4">
        <f t="shared" ca="1" si="1"/>
        <v>3</v>
      </c>
      <c r="N38" s="4">
        <f t="shared" ca="1" si="1"/>
        <v>2</v>
      </c>
      <c r="P38" s="21">
        <f ca="1">IFERROR((VLOOKUP(D38,Criterios!$L$2:$M$7,2,0))+(VLOOKUP(E38,Criterios!$L$8:$M$12,2,0))+(VLOOKUP(F38,Criterios!$L$13:$M$17,2,0))+(VLOOKUP(G38,Criterios!$L$18:$M$22,2))+(VLOOKUP(H38,Criterios!$L$23:$M$27,2,0))+(VLOOKUP(I38,Criterios!$L$28:$M$32,2))+(VLOOKUP(J38,Criterios!$L$33:$M$37,2))+(VLOOKUP(K38,Criterios!$L$38:$M$42,2,0))+(VLOOKUP(L38,Criterios!$L$43:$M$47,2,0))+(VLOOKUP(M38,Criterios!$L$48:$M$52,2,0))+(VLOOKUP(N38,Criterios!$L$53:$M$57,2,0)),"")</f>
        <v>0.51</v>
      </c>
    </row>
    <row r="39" spans="1:16" x14ac:dyDescent="0.2">
      <c r="A39" s="2"/>
      <c r="B39" s="22">
        <v>123456822</v>
      </c>
      <c r="C39" s="1" t="str">
        <f>IFERROR(VLOOKUP(Servicios[[#This Row],[NIT]],Proveedores!$B$2:$C$202,2,0),"")</f>
        <v>Proveedor 34</v>
      </c>
      <c r="D39" s="4">
        <f t="shared" ca="1" si="1"/>
        <v>5</v>
      </c>
      <c r="E39" s="4">
        <f t="shared" ca="1" si="1"/>
        <v>5</v>
      </c>
      <c r="F39" s="4">
        <f t="shared" ca="1" si="1"/>
        <v>2</v>
      </c>
      <c r="G39" s="4">
        <f t="shared" ca="1" si="1"/>
        <v>2</v>
      </c>
      <c r="H39" s="4">
        <f t="shared" ca="1" si="1"/>
        <v>5</v>
      </c>
      <c r="I39" s="4">
        <f t="shared" ca="1" si="1"/>
        <v>4</v>
      </c>
      <c r="J39" s="4">
        <f t="shared" ca="1" si="1"/>
        <v>4</v>
      </c>
      <c r="K39" s="4">
        <f t="shared" ca="1" si="1"/>
        <v>5</v>
      </c>
      <c r="L39" s="4">
        <f t="shared" ca="1" si="1"/>
        <v>2</v>
      </c>
      <c r="M39" s="4">
        <f t="shared" ca="1" si="1"/>
        <v>4</v>
      </c>
      <c r="N39" s="4">
        <f t="shared" ca="1" si="1"/>
        <v>3</v>
      </c>
      <c r="P39" s="21">
        <f ca="1">IFERROR((VLOOKUP(D39,Criterios!$L$2:$M$7,2,0))+(VLOOKUP(E39,Criterios!$L$8:$M$12,2,0))+(VLOOKUP(F39,Criterios!$L$13:$M$17,2,0))+(VLOOKUP(G39,Criterios!$L$18:$M$22,2))+(VLOOKUP(H39,Criterios!$L$23:$M$27,2,0))+(VLOOKUP(I39,Criterios!$L$28:$M$32,2))+(VLOOKUP(J39,Criterios!$L$33:$M$37,2))+(VLOOKUP(K39,Criterios!$L$38:$M$42,2,0))+(VLOOKUP(L39,Criterios!$L$43:$M$47,2,0))+(VLOOKUP(M39,Criterios!$L$48:$M$52,2,0))+(VLOOKUP(N39,Criterios!$L$53:$M$57,2,0)),"")</f>
        <v>0.79999999999999982</v>
      </c>
    </row>
    <row r="40" spans="1:16" x14ac:dyDescent="0.2">
      <c r="A40" s="2"/>
      <c r="B40" s="22">
        <v>123456823</v>
      </c>
      <c r="C40" s="1" t="str">
        <f>IFERROR(VLOOKUP(Servicios[[#This Row],[NIT]],Proveedores!$B$2:$C$202,2,0),"")</f>
        <v>Proveedor 35</v>
      </c>
      <c r="D40" s="4">
        <f t="shared" ca="1" si="1"/>
        <v>3</v>
      </c>
      <c r="E40" s="4">
        <f t="shared" ca="1" si="1"/>
        <v>4</v>
      </c>
      <c r="F40" s="4">
        <f t="shared" ca="1" si="1"/>
        <v>2</v>
      </c>
      <c r="G40" s="4">
        <f t="shared" ca="1" si="1"/>
        <v>4</v>
      </c>
      <c r="H40" s="4">
        <f t="shared" ca="1" si="1"/>
        <v>5</v>
      </c>
      <c r="I40" s="4">
        <f t="shared" ca="1" si="1"/>
        <v>3</v>
      </c>
      <c r="J40" s="4">
        <f t="shared" ca="1" si="1"/>
        <v>4</v>
      </c>
      <c r="K40" s="4">
        <f t="shared" ca="1" si="1"/>
        <v>5</v>
      </c>
      <c r="L40" s="4">
        <f t="shared" ca="1" si="1"/>
        <v>4</v>
      </c>
      <c r="M40" s="4">
        <f t="shared" ca="1" si="1"/>
        <v>4</v>
      </c>
      <c r="N40" s="4">
        <f t="shared" ca="1" si="1"/>
        <v>3</v>
      </c>
      <c r="P40" s="21">
        <f ca="1">IFERROR((VLOOKUP(D40,Criterios!$L$2:$M$7,2,0))+(VLOOKUP(E40,Criterios!$L$8:$M$12,2,0))+(VLOOKUP(F40,Criterios!$L$13:$M$17,2,0))+(VLOOKUP(G40,Criterios!$L$18:$M$22,2))+(VLOOKUP(H40,Criterios!$L$23:$M$27,2,0))+(VLOOKUP(I40,Criterios!$L$28:$M$32,2))+(VLOOKUP(J40,Criterios!$L$33:$M$37,2))+(VLOOKUP(K40,Criterios!$L$38:$M$42,2,0))+(VLOOKUP(L40,Criterios!$L$43:$M$47,2,0))+(VLOOKUP(M40,Criterios!$L$48:$M$52,2,0))+(VLOOKUP(N40,Criterios!$L$53:$M$57,2,0)),"")</f>
        <v>0.8</v>
      </c>
    </row>
    <row r="41" spans="1:16" x14ac:dyDescent="0.2">
      <c r="A41" s="2"/>
      <c r="B41" s="22">
        <v>123456824</v>
      </c>
      <c r="C41" s="1" t="str">
        <f>IFERROR(VLOOKUP(Servicios[[#This Row],[NIT]],Proveedores!$B$2:$C$202,2,0),"")</f>
        <v>Proveedor 36</v>
      </c>
      <c r="D41" s="4">
        <f t="shared" ca="1" si="1"/>
        <v>5</v>
      </c>
      <c r="E41" s="4">
        <f t="shared" ca="1" si="1"/>
        <v>4</v>
      </c>
      <c r="F41" s="4">
        <f t="shared" ca="1" si="1"/>
        <v>4</v>
      </c>
      <c r="G41" s="4">
        <f t="shared" ca="1" si="1"/>
        <v>4</v>
      </c>
      <c r="H41" s="4">
        <f t="shared" ca="1" si="1"/>
        <v>2</v>
      </c>
      <c r="I41" s="4">
        <f t="shared" ca="1" si="1"/>
        <v>4</v>
      </c>
      <c r="J41" s="4">
        <f t="shared" ca="1" si="1"/>
        <v>3</v>
      </c>
      <c r="K41" s="4">
        <f t="shared" ca="1" si="1"/>
        <v>2</v>
      </c>
      <c r="L41" s="4">
        <f t="shared" ca="1" si="1"/>
        <v>3</v>
      </c>
      <c r="M41" s="4">
        <f t="shared" ca="1" si="1"/>
        <v>3</v>
      </c>
      <c r="N41" s="4">
        <f t="shared" ca="1" si="1"/>
        <v>2</v>
      </c>
      <c r="P41" s="21">
        <f ca="1">IFERROR((VLOOKUP(D41,Criterios!$L$2:$M$7,2,0))+(VLOOKUP(E41,Criterios!$L$8:$M$12,2,0))+(VLOOKUP(F41,Criterios!$L$13:$M$17,2,0))+(VLOOKUP(G41,Criterios!$L$18:$M$22,2))+(VLOOKUP(H41,Criterios!$L$23:$M$27,2,0))+(VLOOKUP(I41,Criterios!$L$28:$M$32,2))+(VLOOKUP(J41,Criterios!$L$33:$M$37,2))+(VLOOKUP(K41,Criterios!$L$38:$M$42,2,0))+(VLOOKUP(L41,Criterios!$L$43:$M$47,2,0))+(VLOOKUP(M41,Criterios!$L$48:$M$52,2,0))+(VLOOKUP(N41,Criterios!$L$53:$M$57,2,0)),"")</f>
        <v>0.59000000000000008</v>
      </c>
    </row>
    <row r="42" spans="1:16" x14ac:dyDescent="0.2">
      <c r="A42" s="2"/>
      <c r="B42" s="22">
        <v>123456825</v>
      </c>
      <c r="C42" s="1" t="str">
        <f>IFERROR(VLOOKUP(Servicios[[#This Row],[NIT]],Proveedores!$B$2:$C$202,2,0),"")</f>
        <v>Proveedor 37</v>
      </c>
      <c r="D42" s="4">
        <f t="shared" ca="1" si="1"/>
        <v>5</v>
      </c>
      <c r="E42" s="4">
        <f t="shared" ca="1" si="1"/>
        <v>5</v>
      </c>
      <c r="F42" s="4">
        <f t="shared" ca="1" si="1"/>
        <v>2</v>
      </c>
      <c r="G42" s="4">
        <f t="shared" ca="1" si="1"/>
        <v>3</v>
      </c>
      <c r="H42" s="4">
        <f t="shared" ca="1" si="1"/>
        <v>3</v>
      </c>
      <c r="I42" s="4">
        <f t="shared" ca="1" si="1"/>
        <v>4</v>
      </c>
      <c r="J42" s="4">
        <f t="shared" ca="1" si="1"/>
        <v>4</v>
      </c>
      <c r="K42" s="4">
        <f t="shared" ca="1" si="1"/>
        <v>4</v>
      </c>
      <c r="L42" s="4">
        <f t="shared" ca="1" si="1"/>
        <v>4</v>
      </c>
      <c r="M42" s="4">
        <f t="shared" ca="1" si="1"/>
        <v>3</v>
      </c>
      <c r="N42" s="4">
        <f t="shared" ca="1" si="1"/>
        <v>2</v>
      </c>
      <c r="P42" s="21">
        <f ca="1">IFERROR((VLOOKUP(D42,Criterios!$L$2:$M$7,2,0))+(VLOOKUP(E42,Criterios!$L$8:$M$12,2,0))+(VLOOKUP(F42,Criterios!$L$13:$M$17,2,0))+(VLOOKUP(G42,Criterios!$L$18:$M$22,2))+(VLOOKUP(H42,Criterios!$L$23:$M$27,2,0))+(VLOOKUP(I42,Criterios!$L$28:$M$32,2))+(VLOOKUP(J42,Criterios!$L$33:$M$37,2))+(VLOOKUP(K42,Criterios!$L$38:$M$42,2,0))+(VLOOKUP(L42,Criterios!$L$43:$M$47,2,0))+(VLOOKUP(M42,Criterios!$L$48:$M$52,2,0))+(VLOOKUP(N42,Criterios!$L$53:$M$57,2,0)),"")</f>
        <v>0.73</v>
      </c>
    </row>
    <row r="43" spans="1:16" x14ac:dyDescent="0.2">
      <c r="A43" s="2"/>
      <c r="B43" s="22">
        <v>123456826</v>
      </c>
      <c r="C43" s="1" t="str">
        <f>IFERROR(VLOOKUP(Servicios[[#This Row],[NIT]],Proveedores!$B$2:$C$202,2,0),"")</f>
        <v>Proveedor 38</v>
      </c>
      <c r="D43" s="4">
        <f t="shared" ca="1" si="1"/>
        <v>4</v>
      </c>
      <c r="E43" s="4">
        <f t="shared" ca="1" si="1"/>
        <v>4</v>
      </c>
      <c r="F43" s="4">
        <f t="shared" ca="1" si="1"/>
        <v>3</v>
      </c>
      <c r="G43" s="4">
        <f t="shared" ca="1" si="1"/>
        <v>4</v>
      </c>
      <c r="H43" s="4">
        <f t="shared" ca="1" si="1"/>
        <v>3</v>
      </c>
      <c r="I43" s="4">
        <f t="shared" ca="1" si="1"/>
        <v>5</v>
      </c>
      <c r="J43" s="4">
        <f t="shared" ca="1" si="1"/>
        <v>3</v>
      </c>
      <c r="K43" s="4">
        <f t="shared" ca="1" si="1"/>
        <v>2</v>
      </c>
      <c r="L43" s="4">
        <f t="shared" ca="1" si="1"/>
        <v>2</v>
      </c>
      <c r="M43" s="4">
        <f t="shared" ca="1" si="1"/>
        <v>5</v>
      </c>
      <c r="N43" s="4">
        <f t="shared" ca="1" si="1"/>
        <v>5</v>
      </c>
      <c r="P43" s="21">
        <f ca="1">IFERROR((VLOOKUP(D43,Criterios!$L$2:$M$7,2,0))+(VLOOKUP(E43,Criterios!$L$8:$M$12,2,0))+(VLOOKUP(F43,Criterios!$L$13:$M$17,2,0))+(VLOOKUP(G43,Criterios!$L$18:$M$22,2))+(VLOOKUP(H43,Criterios!$L$23:$M$27,2,0))+(VLOOKUP(I43,Criterios!$L$28:$M$32,2))+(VLOOKUP(J43,Criterios!$L$33:$M$37,2))+(VLOOKUP(K43,Criterios!$L$38:$M$42,2,0))+(VLOOKUP(L43,Criterios!$L$43:$M$47,2,0))+(VLOOKUP(M43,Criterios!$L$48:$M$52,2,0))+(VLOOKUP(N43,Criterios!$L$53:$M$57,2,0)),"")</f>
        <v>0.66</v>
      </c>
    </row>
    <row r="44" spans="1:16" x14ac:dyDescent="0.2">
      <c r="A44" s="2"/>
      <c r="B44" s="22">
        <v>123456827</v>
      </c>
      <c r="C44" s="1" t="str">
        <f>IFERROR(VLOOKUP(Servicios[[#This Row],[NIT]],Proveedores!$B$2:$C$202,2,0),"")</f>
        <v>Proveedor 39</v>
      </c>
      <c r="D44" s="4">
        <f t="shared" ca="1" si="1"/>
        <v>5</v>
      </c>
      <c r="E44" s="4">
        <f t="shared" ca="1" si="1"/>
        <v>5</v>
      </c>
      <c r="F44" s="4">
        <f t="shared" ca="1" si="1"/>
        <v>3</v>
      </c>
      <c r="G44" s="4">
        <f t="shared" ca="1" si="1"/>
        <v>4</v>
      </c>
      <c r="H44" s="4">
        <f t="shared" ca="1" si="1"/>
        <v>5</v>
      </c>
      <c r="I44" s="4">
        <f t="shared" ca="1" si="1"/>
        <v>2</v>
      </c>
      <c r="J44" s="4">
        <f t="shared" ca="1" si="1"/>
        <v>2</v>
      </c>
      <c r="K44" s="4">
        <f t="shared" ca="1" si="1"/>
        <v>4</v>
      </c>
      <c r="L44" s="4">
        <f t="shared" ca="1" si="1"/>
        <v>5</v>
      </c>
      <c r="M44" s="4">
        <f t="shared" ca="1" si="1"/>
        <v>4</v>
      </c>
      <c r="N44" s="4">
        <f t="shared" ca="1" si="1"/>
        <v>5</v>
      </c>
      <c r="P44" s="21">
        <f ca="1">IFERROR((VLOOKUP(D44,Criterios!$L$2:$M$7,2,0))+(VLOOKUP(E44,Criterios!$L$8:$M$12,2,0))+(VLOOKUP(F44,Criterios!$L$13:$M$17,2,0))+(VLOOKUP(G44,Criterios!$L$18:$M$22,2))+(VLOOKUP(H44,Criterios!$L$23:$M$27,2,0))+(VLOOKUP(I44,Criterios!$L$28:$M$32,2))+(VLOOKUP(J44,Criterios!$L$33:$M$37,2))+(VLOOKUP(K44,Criterios!$L$38:$M$42,2,0))+(VLOOKUP(L44,Criterios!$L$43:$M$47,2,0))+(VLOOKUP(M44,Criterios!$L$48:$M$52,2,0))+(VLOOKUP(N44,Criterios!$L$53:$M$57,2,0)),"")</f>
        <v>0.83</v>
      </c>
    </row>
    <row r="45" spans="1:16" x14ac:dyDescent="0.2">
      <c r="A45" s="2"/>
      <c r="B45" s="22">
        <v>123456828</v>
      </c>
      <c r="C45" s="1" t="str">
        <f>IFERROR(VLOOKUP(Servicios[[#This Row],[NIT]],Proveedores!$B$2:$C$202,2,0),"")</f>
        <v>Proveedor 40</v>
      </c>
      <c r="D45" s="4">
        <f t="shared" ca="1" si="1"/>
        <v>2</v>
      </c>
      <c r="E45" s="4">
        <f t="shared" ca="1" si="1"/>
        <v>2</v>
      </c>
      <c r="F45" s="4">
        <f t="shared" ca="1" si="1"/>
        <v>3</v>
      </c>
      <c r="G45" s="4">
        <f t="shared" ca="1" si="1"/>
        <v>2</v>
      </c>
      <c r="H45" s="4">
        <f t="shared" ca="1" si="1"/>
        <v>3</v>
      </c>
      <c r="I45" s="4">
        <f t="shared" ca="1" si="1"/>
        <v>4</v>
      </c>
      <c r="J45" s="4">
        <f t="shared" ca="1" si="1"/>
        <v>3</v>
      </c>
      <c r="K45" s="4">
        <f t="shared" ca="1" si="1"/>
        <v>4</v>
      </c>
      <c r="L45" s="4">
        <f t="shared" ca="1" si="1"/>
        <v>2</v>
      </c>
      <c r="M45" s="4">
        <f t="shared" ca="1" si="1"/>
        <v>5</v>
      </c>
      <c r="N45" s="4">
        <f t="shared" ca="1" si="1"/>
        <v>2</v>
      </c>
      <c r="P45" s="21">
        <f ca="1">IFERROR((VLOOKUP(D45,Criterios!$L$2:$M$7,2,0))+(VLOOKUP(E45,Criterios!$L$8:$M$12,2,0))+(VLOOKUP(F45,Criterios!$L$13:$M$17,2,0))+(VLOOKUP(G45,Criterios!$L$18:$M$22,2))+(VLOOKUP(H45,Criterios!$L$23:$M$27,2,0))+(VLOOKUP(I45,Criterios!$L$28:$M$32,2))+(VLOOKUP(J45,Criterios!$L$33:$M$37,2))+(VLOOKUP(K45,Criterios!$L$38:$M$42,2,0))+(VLOOKUP(L45,Criterios!$L$43:$M$47,2,0))+(VLOOKUP(M45,Criterios!$L$48:$M$52,2,0))+(VLOOKUP(N45,Criterios!$L$53:$M$57,2,0)),"")</f>
        <v>0.63</v>
      </c>
    </row>
    <row r="46" spans="1:16" x14ac:dyDescent="0.2">
      <c r="A46" s="2"/>
      <c r="B46" s="22">
        <v>123456829</v>
      </c>
      <c r="C46" s="1" t="str">
        <f>IFERROR(VLOOKUP(Servicios[[#This Row],[NIT]],Proveedores!$B$2:$C$202,2,0),"")</f>
        <v>Proveedor 41</v>
      </c>
      <c r="D46" s="4">
        <f t="shared" ca="1" si="1"/>
        <v>3</v>
      </c>
      <c r="E46" s="4">
        <f t="shared" ca="1" si="1"/>
        <v>3</v>
      </c>
      <c r="F46" s="4">
        <f t="shared" ca="1" si="1"/>
        <v>3</v>
      </c>
      <c r="G46" s="4">
        <f t="shared" ca="1" si="1"/>
        <v>4</v>
      </c>
      <c r="H46" s="4">
        <f t="shared" ca="1" si="1"/>
        <v>5</v>
      </c>
      <c r="I46" s="4">
        <f t="shared" ca="1" si="1"/>
        <v>2</v>
      </c>
      <c r="J46" s="4">
        <f t="shared" ca="1" si="1"/>
        <v>5</v>
      </c>
      <c r="K46" s="4">
        <f t="shared" ca="1" si="1"/>
        <v>3</v>
      </c>
      <c r="L46" s="4">
        <f t="shared" ca="1" si="1"/>
        <v>5</v>
      </c>
      <c r="M46" s="4">
        <f t="shared" ca="1" si="1"/>
        <v>4</v>
      </c>
      <c r="N46" s="4">
        <f t="shared" ca="1" si="1"/>
        <v>3</v>
      </c>
      <c r="P46" s="21">
        <f ca="1">IFERROR((VLOOKUP(D46,Criterios!$L$2:$M$7,2,0))+(VLOOKUP(E46,Criterios!$L$8:$M$12,2,0))+(VLOOKUP(F46,Criterios!$L$13:$M$17,2,0))+(VLOOKUP(G46,Criterios!$L$18:$M$22,2))+(VLOOKUP(H46,Criterios!$L$23:$M$27,2,0))+(VLOOKUP(I46,Criterios!$L$28:$M$32,2))+(VLOOKUP(J46,Criterios!$L$33:$M$37,2))+(VLOOKUP(K46,Criterios!$L$38:$M$42,2,0))+(VLOOKUP(L46,Criterios!$L$43:$M$47,2,0))+(VLOOKUP(M46,Criterios!$L$48:$M$52,2,0))+(VLOOKUP(N46,Criterios!$L$53:$M$57,2,0)),"")</f>
        <v>0.7</v>
      </c>
    </row>
    <row r="47" spans="1:16" x14ac:dyDescent="0.2">
      <c r="A47" s="2"/>
      <c r="B47" s="22">
        <v>123456830</v>
      </c>
      <c r="C47" s="1" t="str">
        <f>IFERROR(VLOOKUP(Servicios[[#This Row],[NIT]],Proveedores!$B$2:$C$202,2,0),"")</f>
        <v>Proveedor 42</v>
      </c>
      <c r="D47" s="4">
        <f t="shared" ca="1" si="1"/>
        <v>5</v>
      </c>
      <c r="E47" s="4">
        <f t="shared" ca="1" si="1"/>
        <v>2</v>
      </c>
      <c r="F47" s="4">
        <f t="shared" ca="1" si="1"/>
        <v>3</v>
      </c>
      <c r="G47" s="4">
        <f t="shared" ca="1" si="1"/>
        <v>4</v>
      </c>
      <c r="H47" s="4">
        <f t="shared" ca="1" si="1"/>
        <v>5</v>
      </c>
      <c r="I47" s="4">
        <f t="shared" ca="1" si="1"/>
        <v>3</v>
      </c>
      <c r="J47" s="4">
        <f t="shared" ca="1" si="1"/>
        <v>3</v>
      </c>
      <c r="K47" s="4">
        <f t="shared" ca="1" si="1"/>
        <v>3</v>
      </c>
      <c r="L47" s="4">
        <f t="shared" ca="1" si="1"/>
        <v>4</v>
      </c>
      <c r="M47" s="4">
        <f t="shared" ca="1" si="1"/>
        <v>4</v>
      </c>
      <c r="N47" s="4">
        <f t="shared" ca="1" si="1"/>
        <v>4</v>
      </c>
      <c r="P47" s="21">
        <f ca="1">IFERROR((VLOOKUP(D47,Criterios!$L$2:$M$7,2,0))+(VLOOKUP(E47,Criterios!$L$8:$M$12,2,0))+(VLOOKUP(F47,Criterios!$L$13:$M$17,2,0))+(VLOOKUP(G47,Criterios!$L$18:$M$22,2))+(VLOOKUP(H47,Criterios!$L$23:$M$27,2,0))+(VLOOKUP(I47,Criterios!$L$28:$M$32,2))+(VLOOKUP(J47,Criterios!$L$33:$M$37,2))+(VLOOKUP(K47,Criterios!$L$38:$M$42,2,0))+(VLOOKUP(L47,Criterios!$L$43:$M$47,2,0))+(VLOOKUP(M47,Criterios!$L$48:$M$52,2,0))+(VLOOKUP(N47,Criterios!$L$53:$M$57,2,0)),"")</f>
        <v>0.72</v>
      </c>
    </row>
    <row r="48" spans="1:16" x14ac:dyDescent="0.2">
      <c r="A48" s="2"/>
      <c r="B48" s="22">
        <v>123456831</v>
      </c>
      <c r="C48" s="1" t="str">
        <f>IFERROR(VLOOKUP(Servicios[[#This Row],[NIT]],Proveedores!$B$2:$C$202,2,0),"")</f>
        <v>Proveedor 43</v>
      </c>
      <c r="D48" s="4">
        <f t="shared" ca="1" si="1"/>
        <v>3</v>
      </c>
      <c r="E48" s="4">
        <f t="shared" ca="1" si="1"/>
        <v>2</v>
      </c>
      <c r="F48" s="4">
        <f t="shared" ca="1" si="1"/>
        <v>2</v>
      </c>
      <c r="G48" s="4">
        <f t="shared" ca="1" si="1"/>
        <v>3</v>
      </c>
      <c r="H48" s="4">
        <f t="shared" ca="1" si="1"/>
        <v>3</v>
      </c>
      <c r="I48" s="4">
        <f t="shared" ca="1" si="1"/>
        <v>3</v>
      </c>
      <c r="J48" s="4">
        <f t="shared" ca="1" si="1"/>
        <v>2</v>
      </c>
      <c r="K48" s="4">
        <f t="shared" ca="1" si="1"/>
        <v>5</v>
      </c>
      <c r="L48" s="4">
        <f t="shared" ca="1" si="1"/>
        <v>2</v>
      </c>
      <c r="M48" s="4">
        <f t="shared" ca="1" si="1"/>
        <v>2</v>
      </c>
      <c r="N48" s="4">
        <f t="shared" ca="1" si="1"/>
        <v>4</v>
      </c>
      <c r="P48" s="21">
        <f ca="1">IFERROR((VLOOKUP(D48,Criterios!$L$2:$M$7,2,0))+(VLOOKUP(E48,Criterios!$L$8:$M$12,2,0))+(VLOOKUP(F48,Criterios!$L$13:$M$17,2,0))+(VLOOKUP(G48,Criterios!$L$18:$M$22,2))+(VLOOKUP(H48,Criterios!$L$23:$M$27,2,0))+(VLOOKUP(I48,Criterios!$L$28:$M$32,2))+(VLOOKUP(J48,Criterios!$L$33:$M$37,2))+(VLOOKUP(K48,Criterios!$L$38:$M$42,2,0))+(VLOOKUP(L48,Criterios!$L$43:$M$47,2,0))+(VLOOKUP(M48,Criterios!$L$48:$M$52,2,0))+(VLOOKUP(N48,Criterios!$L$53:$M$57,2,0)),"")</f>
        <v>0.67</v>
      </c>
    </row>
    <row r="49" spans="1:16" x14ac:dyDescent="0.2">
      <c r="A49" s="2"/>
      <c r="B49" s="22">
        <v>123456832</v>
      </c>
      <c r="C49" s="1" t="str">
        <f>IFERROR(VLOOKUP(Servicios[[#This Row],[NIT]],Proveedores!$B$2:$C$202,2,0),"")</f>
        <v>Proveedor 44</v>
      </c>
      <c r="D49" s="4">
        <f t="shared" ca="1" si="1"/>
        <v>5</v>
      </c>
      <c r="E49" s="4">
        <f t="shared" ca="1" si="1"/>
        <v>5</v>
      </c>
      <c r="F49" s="4">
        <f t="shared" ca="1" si="1"/>
        <v>3</v>
      </c>
      <c r="G49" s="4">
        <f t="shared" ca="1" si="1"/>
        <v>5</v>
      </c>
      <c r="H49" s="4">
        <f t="shared" ca="1" si="1"/>
        <v>4</v>
      </c>
      <c r="I49" s="4">
        <f t="shared" ca="1" si="1"/>
        <v>2</v>
      </c>
      <c r="J49" s="4">
        <f t="shared" ca="1" si="1"/>
        <v>5</v>
      </c>
      <c r="K49" s="4">
        <f t="shared" ca="1" si="1"/>
        <v>2</v>
      </c>
      <c r="L49" s="4">
        <f t="shared" ca="1" si="1"/>
        <v>3</v>
      </c>
      <c r="M49" s="4">
        <f t="shared" ca="1" si="1"/>
        <v>3</v>
      </c>
      <c r="N49" s="4">
        <f t="shared" ca="1" si="1"/>
        <v>2</v>
      </c>
      <c r="P49" s="21">
        <f ca="1">IFERROR((VLOOKUP(D49,Criterios!$L$2:$M$7,2,0))+(VLOOKUP(E49,Criterios!$L$8:$M$12,2,0))+(VLOOKUP(F49,Criterios!$L$13:$M$17,2,0))+(VLOOKUP(G49,Criterios!$L$18:$M$22,2))+(VLOOKUP(H49,Criterios!$L$23:$M$27,2,0))+(VLOOKUP(I49,Criterios!$L$28:$M$32,2))+(VLOOKUP(J49,Criterios!$L$33:$M$37,2))+(VLOOKUP(K49,Criterios!$L$38:$M$42,2,0))+(VLOOKUP(L49,Criterios!$L$43:$M$47,2,0))+(VLOOKUP(M49,Criterios!$L$48:$M$52,2,0))+(VLOOKUP(N49,Criterios!$L$53:$M$57,2,0)),"")</f>
        <v>0.62000000000000011</v>
      </c>
    </row>
    <row r="50" spans="1:16" x14ac:dyDescent="0.2">
      <c r="A50" s="2"/>
      <c r="B50" s="22">
        <v>123456833</v>
      </c>
      <c r="C50" s="1" t="str">
        <f>IFERROR(VLOOKUP(Servicios[[#This Row],[NIT]],Proveedores!$B$2:$C$202,2,0),"")</f>
        <v>Proveedor 45</v>
      </c>
      <c r="D50" s="4">
        <f t="shared" ca="1" si="1"/>
        <v>2</v>
      </c>
      <c r="E50" s="4">
        <f t="shared" ca="1" si="1"/>
        <v>2</v>
      </c>
      <c r="F50" s="4">
        <f t="shared" ca="1" si="1"/>
        <v>3</v>
      </c>
      <c r="G50" s="4">
        <f t="shared" ca="1" si="1"/>
        <v>3</v>
      </c>
      <c r="H50" s="4">
        <f t="shared" ca="1" si="1"/>
        <v>3</v>
      </c>
      <c r="I50" s="4">
        <f t="shared" ca="1" si="1"/>
        <v>5</v>
      </c>
      <c r="J50" s="4">
        <f t="shared" ca="1" si="1"/>
        <v>2</v>
      </c>
      <c r="K50" s="4">
        <f t="shared" ca="1" si="1"/>
        <v>5</v>
      </c>
      <c r="L50" s="4">
        <f t="shared" ca="1" si="1"/>
        <v>5</v>
      </c>
      <c r="M50" s="4">
        <f t="shared" ca="1" si="1"/>
        <v>2</v>
      </c>
      <c r="N50" s="4">
        <f t="shared" ca="1" si="1"/>
        <v>4</v>
      </c>
      <c r="P50" s="21">
        <f ca="1">IFERROR((VLOOKUP(D50,Criterios!$L$2:$M$7,2,0))+(VLOOKUP(E50,Criterios!$L$8:$M$12,2,0))+(VLOOKUP(F50,Criterios!$L$13:$M$17,2,0))+(VLOOKUP(G50,Criterios!$L$18:$M$22,2))+(VLOOKUP(H50,Criterios!$L$23:$M$27,2,0))+(VLOOKUP(I50,Criterios!$L$28:$M$32,2))+(VLOOKUP(J50,Criterios!$L$33:$M$37,2))+(VLOOKUP(K50,Criterios!$L$38:$M$42,2,0))+(VLOOKUP(L50,Criterios!$L$43:$M$47,2,0))+(VLOOKUP(M50,Criterios!$L$48:$M$52,2,0))+(VLOOKUP(N50,Criterios!$L$53:$M$57,2,0)),"")</f>
        <v>0.74</v>
      </c>
    </row>
    <row r="51" spans="1:16" x14ac:dyDescent="0.2">
      <c r="A51" s="2"/>
      <c r="B51" s="22">
        <v>123456834</v>
      </c>
      <c r="C51" s="1" t="str">
        <f>IFERROR(VLOOKUP(Servicios[[#This Row],[NIT]],Proveedores!$B$2:$C$202,2,0),"")</f>
        <v>Proveedor 46</v>
      </c>
      <c r="D51" s="4">
        <f t="shared" ca="1" si="1"/>
        <v>3</v>
      </c>
      <c r="E51" s="4">
        <f t="shared" ca="1" si="1"/>
        <v>4</v>
      </c>
      <c r="F51" s="4">
        <f t="shared" ca="1" si="1"/>
        <v>5</v>
      </c>
      <c r="G51" s="4">
        <f t="shared" ca="1" si="1"/>
        <v>3</v>
      </c>
      <c r="H51" s="4">
        <f t="shared" ca="1" si="1"/>
        <v>3</v>
      </c>
      <c r="I51" s="4">
        <f t="shared" ca="1" si="1"/>
        <v>3</v>
      </c>
      <c r="J51" s="4">
        <f t="shared" ca="1" si="1"/>
        <v>5</v>
      </c>
      <c r="K51" s="4">
        <f t="shared" ca="1" si="1"/>
        <v>5</v>
      </c>
      <c r="L51" s="4">
        <f t="shared" ca="1" si="1"/>
        <v>3</v>
      </c>
      <c r="M51" s="4">
        <f t="shared" ca="1" si="1"/>
        <v>2</v>
      </c>
      <c r="N51" s="4">
        <f t="shared" ca="1" si="1"/>
        <v>2</v>
      </c>
      <c r="P51" s="21">
        <f ca="1">IFERROR((VLOOKUP(D51,Criterios!$L$2:$M$7,2,0))+(VLOOKUP(E51,Criterios!$L$8:$M$12,2,0))+(VLOOKUP(F51,Criterios!$L$13:$M$17,2,0))+(VLOOKUP(G51,Criterios!$L$18:$M$22,2))+(VLOOKUP(H51,Criterios!$L$23:$M$27,2,0))+(VLOOKUP(I51,Criterios!$L$28:$M$32,2))+(VLOOKUP(J51,Criterios!$L$33:$M$37,2))+(VLOOKUP(K51,Criterios!$L$38:$M$42,2,0))+(VLOOKUP(L51,Criterios!$L$43:$M$47,2,0))+(VLOOKUP(M51,Criterios!$L$48:$M$52,2,0))+(VLOOKUP(N51,Criterios!$L$53:$M$57,2,0)),"")</f>
        <v>0.7300000000000002</v>
      </c>
    </row>
    <row r="52" spans="1:16" x14ac:dyDescent="0.2">
      <c r="A52" s="2"/>
      <c r="B52" s="22">
        <v>123456835</v>
      </c>
      <c r="C52" s="1" t="str">
        <f>IFERROR(VLOOKUP(Servicios[[#This Row],[NIT]],Proveedores!$B$2:$C$202,2,0),"")</f>
        <v>Proveedor 47</v>
      </c>
      <c r="D52" s="4">
        <f t="shared" ca="1" si="1"/>
        <v>3</v>
      </c>
      <c r="E52" s="4">
        <f t="shared" ca="1" si="1"/>
        <v>4</v>
      </c>
      <c r="F52" s="4">
        <f t="shared" ca="1" si="1"/>
        <v>4</v>
      </c>
      <c r="G52" s="4">
        <f t="shared" ca="1" si="1"/>
        <v>2</v>
      </c>
      <c r="H52" s="4">
        <f t="shared" ref="D52:N75" ca="1" si="2">RANDBETWEEN(2,5)</f>
        <v>5</v>
      </c>
      <c r="I52" s="4">
        <f t="shared" ca="1" si="2"/>
        <v>5</v>
      </c>
      <c r="J52" s="4">
        <f t="shared" ca="1" si="2"/>
        <v>2</v>
      </c>
      <c r="K52" s="4">
        <f t="shared" ca="1" si="2"/>
        <v>5</v>
      </c>
      <c r="L52" s="4">
        <f t="shared" ca="1" si="2"/>
        <v>4</v>
      </c>
      <c r="M52" s="4">
        <f t="shared" ca="1" si="2"/>
        <v>5</v>
      </c>
      <c r="N52" s="4">
        <f t="shared" ca="1" si="2"/>
        <v>2</v>
      </c>
      <c r="P52" s="21">
        <f ca="1">IFERROR((VLOOKUP(D52,Criterios!$L$2:$M$7,2,0))+(VLOOKUP(E52,Criterios!$L$8:$M$12,2,0))+(VLOOKUP(F52,Criterios!$L$13:$M$17,2,0))+(VLOOKUP(G52,Criterios!$L$18:$M$22,2))+(VLOOKUP(H52,Criterios!$L$23:$M$27,2,0))+(VLOOKUP(I52,Criterios!$L$28:$M$32,2))+(VLOOKUP(J52,Criterios!$L$33:$M$37,2))+(VLOOKUP(K52,Criterios!$L$38:$M$42,2,0))+(VLOOKUP(L52,Criterios!$L$43:$M$47,2,0))+(VLOOKUP(M52,Criterios!$L$48:$M$52,2,0))+(VLOOKUP(N52,Criterios!$L$53:$M$57,2,0)),"")</f>
        <v>0.8</v>
      </c>
    </row>
    <row r="53" spans="1:16" x14ac:dyDescent="0.2">
      <c r="A53" s="2"/>
      <c r="B53" s="22">
        <v>123456836</v>
      </c>
      <c r="C53" s="1" t="str">
        <f>IFERROR(VLOOKUP(Servicios[[#This Row],[NIT]],Proveedores!$B$2:$C$202,2,0),"")</f>
        <v>Proveedor 48</v>
      </c>
      <c r="D53" s="4">
        <f t="shared" ca="1" si="2"/>
        <v>5</v>
      </c>
      <c r="E53" s="4">
        <f t="shared" ca="1" si="2"/>
        <v>5</v>
      </c>
      <c r="F53" s="4">
        <f t="shared" ca="1" si="2"/>
        <v>4</v>
      </c>
      <c r="G53" s="4">
        <f t="shared" ca="1" si="2"/>
        <v>2</v>
      </c>
      <c r="H53" s="4">
        <f t="shared" ca="1" si="2"/>
        <v>3</v>
      </c>
      <c r="I53" s="4">
        <f t="shared" ca="1" si="2"/>
        <v>2</v>
      </c>
      <c r="J53" s="4">
        <f t="shared" ca="1" si="2"/>
        <v>2</v>
      </c>
      <c r="K53" s="4">
        <f t="shared" ca="1" si="2"/>
        <v>5</v>
      </c>
      <c r="L53" s="4">
        <f t="shared" ca="1" si="2"/>
        <v>4</v>
      </c>
      <c r="M53" s="4">
        <f t="shared" ca="1" si="2"/>
        <v>2</v>
      </c>
      <c r="N53" s="4">
        <f t="shared" ca="1" si="2"/>
        <v>5</v>
      </c>
      <c r="P53" s="21">
        <f ca="1">IFERROR((VLOOKUP(D53,Criterios!$L$2:$M$7,2,0))+(VLOOKUP(E53,Criterios!$L$8:$M$12,2,0))+(VLOOKUP(F53,Criterios!$L$13:$M$17,2,0))+(VLOOKUP(G53,Criterios!$L$18:$M$22,2))+(VLOOKUP(H53,Criterios!$L$23:$M$27,2,0))+(VLOOKUP(I53,Criterios!$L$28:$M$32,2))+(VLOOKUP(J53,Criterios!$L$33:$M$37,2))+(VLOOKUP(K53,Criterios!$L$38:$M$42,2,0))+(VLOOKUP(L53,Criterios!$L$43:$M$47,2,0))+(VLOOKUP(M53,Criterios!$L$48:$M$52,2,0))+(VLOOKUP(N53,Criterios!$L$53:$M$57,2,0)),"")</f>
        <v>0.8</v>
      </c>
    </row>
    <row r="54" spans="1:16" x14ac:dyDescent="0.2">
      <c r="A54" s="2"/>
      <c r="B54" s="22">
        <v>123456837</v>
      </c>
      <c r="C54" s="1" t="str">
        <f>IFERROR(VLOOKUP(Servicios[[#This Row],[NIT]],Proveedores!$B$2:$C$202,2,0),"")</f>
        <v>Proveedor 49</v>
      </c>
      <c r="D54" s="4">
        <f t="shared" ca="1" si="2"/>
        <v>4</v>
      </c>
      <c r="E54" s="4">
        <f t="shared" ca="1" si="2"/>
        <v>4</v>
      </c>
      <c r="F54" s="4">
        <f t="shared" ca="1" si="2"/>
        <v>2</v>
      </c>
      <c r="G54" s="4">
        <f t="shared" ca="1" si="2"/>
        <v>2</v>
      </c>
      <c r="H54" s="4">
        <f t="shared" ca="1" si="2"/>
        <v>4</v>
      </c>
      <c r="I54" s="4">
        <f t="shared" ca="1" si="2"/>
        <v>4</v>
      </c>
      <c r="J54" s="4">
        <f t="shared" ca="1" si="2"/>
        <v>4</v>
      </c>
      <c r="K54" s="4">
        <f t="shared" ca="1" si="2"/>
        <v>5</v>
      </c>
      <c r="L54" s="4">
        <f t="shared" ca="1" si="2"/>
        <v>2</v>
      </c>
      <c r="M54" s="4">
        <f t="shared" ca="1" si="2"/>
        <v>4</v>
      </c>
      <c r="N54" s="4">
        <f t="shared" ca="1" si="2"/>
        <v>2</v>
      </c>
      <c r="P54" s="21">
        <f ca="1">IFERROR((VLOOKUP(D54,Criterios!$L$2:$M$7,2,0))+(VLOOKUP(E54,Criterios!$L$8:$M$12,2,0))+(VLOOKUP(F54,Criterios!$L$13:$M$17,2,0))+(VLOOKUP(G54,Criterios!$L$18:$M$22,2))+(VLOOKUP(H54,Criterios!$L$23:$M$27,2,0))+(VLOOKUP(I54,Criterios!$L$28:$M$32,2))+(VLOOKUP(J54,Criterios!$L$33:$M$37,2))+(VLOOKUP(K54,Criterios!$L$38:$M$42,2,0))+(VLOOKUP(L54,Criterios!$L$43:$M$47,2,0))+(VLOOKUP(M54,Criterios!$L$48:$M$52,2,0))+(VLOOKUP(N54,Criterios!$L$53:$M$57,2,0)),"")</f>
        <v>0.74</v>
      </c>
    </row>
    <row r="55" spans="1:16" x14ac:dyDescent="0.2">
      <c r="A55" s="2"/>
      <c r="B55" s="22">
        <v>123456838</v>
      </c>
      <c r="C55" s="1" t="str">
        <f>IFERROR(VLOOKUP(Servicios[[#This Row],[NIT]],Proveedores!$B$2:$C$202,2,0),"")</f>
        <v>Proveedor 50</v>
      </c>
      <c r="D55" s="4">
        <f t="shared" ca="1" si="2"/>
        <v>2</v>
      </c>
      <c r="E55" s="4">
        <f t="shared" ca="1" si="2"/>
        <v>2</v>
      </c>
      <c r="F55" s="4">
        <f t="shared" ca="1" si="2"/>
        <v>3</v>
      </c>
      <c r="G55" s="4">
        <f t="shared" ca="1" si="2"/>
        <v>5</v>
      </c>
      <c r="H55" s="4">
        <f t="shared" ca="1" si="2"/>
        <v>3</v>
      </c>
      <c r="I55" s="4">
        <f t="shared" ca="1" si="2"/>
        <v>4</v>
      </c>
      <c r="J55" s="4">
        <f t="shared" ca="1" si="2"/>
        <v>2</v>
      </c>
      <c r="K55" s="4">
        <f t="shared" ca="1" si="2"/>
        <v>3</v>
      </c>
      <c r="L55" s="4">
        <f t="shared" ca="1" si="2"/>
        <v>4</v>
      </c>
      <c r="M55" s="4">
        <f t="shared" ca="1" si="2"/>
        <v>3</v>
      </c>
      <c r="N55" s="4">
        <f t="shared" ca="1" si="2"/>
        <v>3</v>
      </c>
      <c r="P55" s="21">
        <f ca="1">IFERROR((VLOOKUP(D55,Criterios!$L$2:$M$7,2,0))+(VLOOKUP(E55,Criterios!$L$8:$M$12,2,0))+(VLOOKUP(F55,Criterios!$L$13:$M$17,2,0))+(VLOOKUP(G55,Criterios!$L$18:$M$22,2))+(VLOOKUP(H55,Criterios!$L$23:$M$27,2,0))+(VLOOKUP(I55,Criterios!$L$28:$M$32,2))+(VLOOKUP(J55,Criterios!$L$33:$M$37,2))+(VLOOKUP(K55,Criterios!$L$38:$M$42,2,0))+(VLOOKUP(L55,Criterios!$L$43:$M$47,2,0))+(VLOOKUP(M55,Criterios!$L$48:$M$52,2,0))+(VLOOKUP(N55,Criterios!$L$53:$M$57,2,0)),"")</f>
        <v>0.6100000000000001</v>
      </c>
    </row>
    <row r="56" spans="1:16" x14ac:dyDescent="0.2">
      <c r="A56" s="2"/>
      <c r="B56" s="22">
        <v>123456839</v>
      </c>
      <c r="C56" s="1" t="str">
        <f>IFERROR(VLOOKUP(Servicios[[#This Row],[NIT]],Proveedores!$B$2:$C$202,2,0),"")</f>
        <v>Proveedor 51</v>
      </c>
      <c r="D56" s="4">
        <f t="shared" ca="1" si="2"/>
        <v>3</v>
      </c>
      <c r="E56" s="4">
        <f t="shared" ca="1" si="2"/>
        <v>5</v>
      </c>
      <c r="F56" s="4">
        <f t="shared" ca="1" si="2"/>
        <v>5</v>
      </c>
      <c r="G56" s="4">
        <f t="shared" ca="1" si="2"/>
        <v>4</v>
      </c>
      <c r="H56" s="4">
        <f t="shared" ca="1" si="2"/>
        <v>4</v>
      </c>
      <c r="I56" s="4">
        <f t="shared" ca="1" si="2"/>
        <v>2</v>
      </c>
      <c r="J56" s="4">
        <f t="shared" ca="1" si="2"/>
        <v>3</v>
      </c>
      <c r="K56" s="4">
        <f t="shared" ca="1" si="2"/>
        <v>2</v>
      </c>
      <c r="L56" s="4">
        <f t="shared" ca="1" si="2"/>
        <v>2</v>
      </c>
      <c r="M56" s="4">
        <f t="shared" ca="1" si="2"/>
        <v>2</v>
      </c>
      <c r="N56" s="4">
        <f t="shared" ca="1" si="2"/>
        <v>5</v>
      </c>
      <c r="P56" s="21">
        <f ca="1">IFERROR((VLOOKUP(D56,Criterios!$L$2:$M$7,2,0))+(VLOOKUP(E56,Criterios!$L$8:$M$12,2,0))+(VLOOKUP(F56,Criterios!$L$13:$M$17,2,0))+(VLOOKUP(G56,Criterios!$L$18:$M$22,2))+(VLOOKUP(H56,Criterios!$L$23:$M$27,2,0))+(VLOOKUP(I56,Criterios!$L$28:$M$32,2))+(VLOOKUP(J56,Criterios!$L$33:$M$37,2))+(VLOOKUP(K56,Criterios!$L$38:$M$42,2,0))+(VLOOKUP(L56,Criterios!$L$43:$M$47,2,0))+(VLOOKUP(M56,Criterios!$L$48:$M$52,2,0))+(VLOOKUP(N56,Criterios!$L$53:$M$57,2,0)),"")</f>
        <v>0.59</v>
      </c>
    </row>
    <row r="57" spans="1:16" x14ac:dyDescent="0.2">
      <c r="A57" s="2"/>
      <c r="B57" s="22">
        <v>123456840</v>
      </c>
      <c r="C57" s="1" t="str">
        <f>IFERROR(VLOOKUP(Servicios[[#This Row],[NIT]],Proveedores!$B$2:$C$202,2,0),"")</f>
        <v>Proveedor 52</v>
      </c>
      <c r="D57" s="4">
        <f t="shared" ca="1" si="2"/>
        <v>3</v>
      </c>
      <c r="E57" s="4">
        <f t="shared" ca="1" si="2"/>
        <v>5</v>
      </c>
      <c r="F57" s="4">
        <f t="shared" ca="1" si="2"/>
        <v>3</v>
      </c>
      <c r="G57" s="4">
        <f t="shared" ca="1" si="2"/>
        <v>2</v>
      </c>
      <c r="H57" s="4">
        <f t="shared" ca="1" si="2"/>
        <v>3</v>
      </c>
      <c r="I57" s="4">
        <f t="shared" ca="1" si="2"/>
        <v>5</v>
      </c>
      <c r="J57" s="4">
        <f t="shared" ca="1" si="2"/>
        <v>5</v>
      </c>
      <c r="K57" s="4">
        <f t="shared" ca="1" si="2"/>
        <v>2</v>
      </c>
      <c r="L57" s="4">
        <f t="shared" ca="1" si="2"/>
        <v>2</v>
      </c>
      <c r="M57" s="4">
        <f t="shared" ca="1" si="2"/>
        <v>4</v>
      </c>
      <c r="N57" s="4">
        <f t="shared" ca="1" si="2"/>
        <v>2</v>
      </c>
      <c r="P57" s="21">
        <f ca="1">IFERROR((VLOOKUP(D57,Criterios!$L$2:$M$7,2,0))+(VLOOKUP(E57,Criterios!$L$8:$M$12,2,0))+(VLOOKUP(F57,Criterios!$L$13:$M$17,2,0))+(VLOOKUP(G57,Criterios!$L$18:$M$22,2))+(VLOOKUP(H57,Criterios!$L$23:$M$27,2,0))+(VLOOKUP(I57,Criterios!$L$28:$M$32,2))+(VLOOKUP(J57,Criterios!$L$33:$M$37,2))+(VLOOKUP(K57,Criterios!$L$38:$M$42,2,0))+(VLOOKUP(L57,Criterios!$L$43:$M$47,2,0))+(VLOOKUP(M57,Criterios!$L$48:$M$52,2,0))+(VLOOKUP(N57,Criterios!$L$53:$M$57,2,0)),"")</f>
        <v>0.56999999999999995</v>
      </c>
    </row>
    <row r="58" spans="1:16" x14ac:dyDescent="0.2">
      <c r="A58" s="2"/>
      <c r="B58" s="22">
        <v>123456841</v>
      </c>
      <c r="C58" s="1" t="str">
        <f>IFERROR(VLOOKUP(Servicios[[#This Row],[NIT]],Proveedores!$B$2:$C$202,2,0),"")</f>
        <v>Proveedor 53</v>
      </c>
      <c r="D58" s="4">
        <f t="shared" ca="1" si="2"/>
        <v>4</v>
      </c>
      <c r="E58" s="4">
        <f t="shared" ca="1" si="2"/>
        <v>3</v>
      </c>
      <c r="F58" s="4">
        <f t="shared" ca="1" si="2"/>
        <v>2</v>
      </c>
      <c r="G58" s="4">
        <f t="shared" ca="1" si="2"/>
        <v>3</v>
      </c>
      <c r="H58" s="4">
        <f t="shared" ca="1" si="2"/>
        <v>5</v>
      </c>
      <c r="I58" s="4">
        <f t="shared" ca="1" si="2"/>
        <v>4</v>
      </c>
      <c r="J58" s="4">
        <f t="shared" ca="1" si="2"/>
        <v>2</v>
      </c>
      <c r="K58" s="4">
        <f t="shared" ca="1" si="2"/>
        <v>4</v>
      </c>
      <c r="L58" s="4">
        <f t="shared" ca="1" si="2"/>
        <v>2</v>
      </c>
      <c r="M58" s="4">
        <f t="shared" ca="1" si="2"/>
        <v>2</v>
      </c>
      <c r="N58" s="4">
        <f t="shared" ca="1" si="2"/>
        <v>4</v>
      </c>
      <c r="P58" s="21">
        <f ca="1">IFERROR((VLOOKUP(D58,Criterios!$L$2:$M$7,2,0))+(VLOOKUP(E58,Criterios!$L$8:$M$12,2,0))+(VLOOKUP(F58,Criterios!$L$13:$M$17,2,0))+(VLOOKUP(G58,Criterios!$L$18:$M$22,2))+(VLOOKUP(H58,Criterios!$L$23:$M$27,2,0))+(VLOOKUP(I58,Criterios!$L$28:$M$32,2))+(VLOOKUP(J58,Criterios!$L$33:$M$37,2))+(VLOOKUP(K58,Criterios!$L$38:$M$42,2,0))+(VLOOKUP(L58,Criterios!$L$43:$M$47,2,0))+(VLOOKUP(M58,Criterios!$L$48:$M$52,2,0))+(VLOOKUP(N58,Criterios!$L$53:$M$57,2,0)),"")</f>
        <v>0.67</v>
      </c>
    </row>
    <row r="59" spans="1:16" x14ac:dyDescent="0.2">
      <c r="A59" s="2"/>
      <c r="B59" s="22">
        <v>123456842</v>
      </c>
      <c r="C59" s="1" t="str">
        <f>IFERROR(VLOOKUP(Servicios[[#This Row],[NIT]],Proveedores!$B$2:$C$202,2,0),"")</f>
        <v>Proveedor 54</v>
      </c>
      <c r="D59" s="4">
        <f t="shared" ca="1" si="2"/>
        <v>3</v>
      </c>
      <c r="E59" s="4">
        <f t="shared" ca="1" si="2"/>
        <v>3</v>
      </c>
      <c r="F59" s="4">
        <f t="shared" ca="1" si="2"/>
        <v>2</v>
      </c>
      <c r="G59" s="4">
        <f t="shared" ca="1" si="2"/>
        <v>4</v>
      </c>
      <c r="H59" s="4">
        <f t="shared" ca="1" si="2"/>
        <v>5</v>
      </c>
      <c r="I59" s="4">
        <f t="shared" ca="1" si="2"/>
        <v>2</v>
      </c>
      <c r="J59" s="4">
        <f t="shared" ca="1" si="2"/>
        <v>3</v>
      </c>
      <c r="K59" s="4">
        <f t="shared" ca="1" si="2"/>
        <v>5</v>
      </c>
      <c r="L59" s="4">
        <f t="shared" ca="1" si="2"/>
        <v>4</v>
      </c>
      <c r="M59" s="4">
        <f t="shared" ca="1" si="2"/>
        <v>3</v>
      </c>
      <c r="N59" s="4">
        <f t="shared" ca="1" si="2"/>
        <v>2</v>
      </c>
      <c r="P59" s="21">
        <f ca="1">IFERROR((VLOOKUP(D59,Criterios!$L$2:$M$7,2,0))+(VLOOKUP(E59,Criterios!$L$8:$M$12,2,0))+(VLOOKUP(F59,Criterios!$L$13:$M$17,2,0))+(VLOOKUP(G59,Criterios!$L$18:$M$22,2))+(VLOOKUP(H59,Criterios!$L$23:$M$27,2,0))+(VLOOKUP(I59,Criterios!$L$28:$M$32,2))+(VLOOKUP(J59,Criterios!$L$33:$M$37,2))+(VLOOKUP(K59,Criterios!$L$38:$M$42,2,0))+(VLOOKUP(L59,Criterios!$L$43:$M$47,2,0))+(VLOOKUP(M59,Criterios!$L$48:$M$52,2,0))+(VLOOKUP(N59,Criterios!$L$53:$M$57,2,0)),"")</f>
        <v>0.73</v>
      </c>
    </row>
    <row r="60" spans="1:16" x14ac:dyDescent="0.2">
      <c r="A60" s="2"/>
      <c r="B60" s="22">
        <v>123456843</v>
      </c>
      <c r="C60" s="1" t="str">
        <f>IFERROR(VLOOKUP(Servicios[[#This Row],[NIT]],Proveedores!$B$2:$C$202,2,0),"")</f>
        <v>Proveedor 55</v>
      </c>
      <c r="D60" s="4">
        <f t="shared" ca="1" si="2"/>
        <v>4</v>
      </c>
      <c r="E60" s="4">
        <f t="shared" ca="1" si="2"/>
        <v>3</v>
      </c>
      <c r="F60" s="4">
        <f t="shared" ca="1" si="2"/>
        <v>2</v>
      </c>
      <c r="G60" s="4">
        <f t="shared" ca="1" si="2"/>
        <v>2</v>
      </c>
      <c r="H60" s="4">
        <f t="shared" ca="1" si="2"/>
        <v>3</v>
      </c>
      <c r="I60" s="4">
        <f t="shared" ca="1" si="2"/>
        <v>3</v>
      </c>
      <c r="J60" s="4">
        <f t="shared" ca="1" si="2"/>
        <v>3</v>
      </c>
      <c r="K60" s="4">
        <f t="shared" ca="1" si="2"/>
        <v>4</v>
      </c>
      <c r="L60" s="4">
        <f t="shared" ca="1" si="2"/>
        <v>3</v>
      </c>
      <c r="M60" s="4">
        <f t="shared" ca="1" si="2"/>
        <v>4</v>
      </c>
      <c r="N60" s="4">
        <f t="shared" ca="1" si="2"/>
        <v>3</v>
      </c>
      <c r="P60" s="21">
        <f ca="1">IFERROR((VLOOKUP(D60,Criterios!$L$2:$M$7,2,0))+(VLOOKUP(E60,Criterios!$L$8:$M$12,2,0))+(VLOOKUP(F60,Criterios!$L$13:$M$17,2,0))+(VLOOKUP(G60,Criterios!$L$18:$M$22,2))+(VLOOKUP(H60,Criterios!$L$23:$M$27,2,0))+(VLOOKUP(I60,Criterios!$L$28:$M$32,2))+(VLOOKUP(J60,Criterios!$L$33:$M$37,2))+(VLOOKUP(K60,Criterios!$L$38:$M$42,2,0))+(VLOOKUP(L60,Criterios!$L$43:$M$47,2,0))+(VLOOKUP(M60,Criterios!$L$48:$M$52,2,0))+(VLOOKUP(N60,Criterios!$L$53:$M$57,2,0)),"")</f>
        <v>0.67999999999999994</v>
      </c>
    </row>
    <row r="61" spans="1:16" x14ac:dyDescent="0.2">
      <c r="A61" s="2"/>
      <c r="B61" s="22">
        <v>123456844</v>
      </c>
      <c r="C61" s="1" t="str">
        <f>IFERROR(VLOOKUP(Servicios[[#This Row],[NIT]],Proveedores!$B$2:$C$202,2,0),"")</f>
        <v>Proveedor 56</v>
      </c>
      <c r="D61" s="4">
        <f t="shared" ca="1" si="2"/>
        <v>4</v>
      </c>
      <c r="E61" s="4">
        <f t="shared" ca="1" si="2"/>
        <v>5</v>
      </c>
      <c r="F61" s="4">
        <f t="shared" ca="1" si="2"/>
        <v>5</v>
      </c>
      <c r="G61" s="4">
        <f t="shared" ca="1" si="2"/>
        <v>4</v>
      </c>
      <c r="H61" s="4">
        <f t="shared" ca="1" si="2"/>
        <v>3</v>
      </c>
      <c r="I61" s="4">
        <f t="shared" ca="1" si="2"/>
        <v>5</v>
      </c>
      <c r="J61" s="4">
        <f t="shared" ca="1" si="2"/>
        <v>2</v>
      </c>
      <c r="K61" s="4">
        <f t="shared" ca="1" si="2"/>
        <v>5</v>
      </c>
      <c r="L61" s="4">
        <f t="shared" ca="1" si="2"/>
        <v>4</v>
      </c>
      <c r="M61" s="4">
        <f t="shared" ca="1" si="2"/>
        <v>5</v>
      </c>
      <c r="N61" s="4">
        <f t="shared" ca="1" si="2"/>
        <v>5</v>
      </c>
      <c r="P61" s="21">
        <f ca="1">IFERROR((VLOOKUP(D61,Criterios!$L$2:$M$7,2,0))+(VLOOKUP(E61,Criterios!$L$8:$M$12,2,0))+(VLOOKUP(F61,Criterios!$L$13:$M$17,2,0))+(VLOOKUP(G61,Criterios!$L$18:$M$22,2))+(VLOOKUP(H61,Criterios!$L$23:$M$27,2,0))+(VLOOKUP(I61,Criterios!$L$28:$M$32,2))+(VLOOKUP(J61,Criterios!$L$33:$M$37,2))+(VLOOKUP(K61,Criterios!$L$38:$M$42,2,0))+(VLOOKUP(L61,Criterios!$L$43:$M$47,2,0))+(VLOOKUP(M61,Criterios!$L$48:$M$52,2,0))+(VLOOKUP(N61,Criterios!$L$53:$M$57,2,0)),"")</f>
        <v>0.89999999999999991</v>
      </c>
    </row>
    <row r="62" spans="1:16" x14ac:dyDescent="0.2">
      <c r="A62" s="2"/>
      <c r="B62" s="22">
        <v>123456845</v>
      </c>
      <c r="C62" s="1" t="str">
        <f>IFERROR(VLOOKUP(Servicios[[#This Row],[NIT]],Proveedores!$B$2:$C$202,2,0),"")</f>
        <v>Proveedor 57</v>
      </c>
      <c r="D62" s="4">
        <f t="shared" ca="1" si="2"/>
        <v>3</v>
      </c>
      <c r="E62" s="4">
        <f t="shared" ca="1" si="2"/>
        <v>2</v>
      </c>
      <c r="F62" s="4">
        <f t="shared" ca="1" si="2"/>
        <v>3</v>
      </c>
      <c r="G62" s="4">
        <f t="shared" ca="1" si="2"/>
        <v>3</v>
      </c>
      <c r="H62" s="4">
        <f t="shared" ca="1" si="2"/>
        <v>5</v>
      </c>
      <c r="I62" s="4">
        <f t="shared" ca="1" si="2"/>
        <v>5</v>
      </c>
      <c r="J62" s="4">
        <f t="shared" ca="1" si="2"/>
        <v>5</v>
      </c>
      <c r="K62" s="4">
        <f t="shared" ca="1" si="2"/>
        <v>4</v>
      </c>
      <c r="L62" s="4">
        <f t="shared" ca="1" si="2"/>
        <v>3</v>
      </c>
      <c r="M62" s="4">
        <f t="shared" ca="1" si="2"/>
        <v>4</v>
      </c>
      <c r="N62" s="4">
        <f t="shared" ca="1" si="2"/>
        <v>2</v>
      </c>
      <c r="P62" s="21">
        <f ca="1">IFERROR((VLOOKUP(D62,Criterios!$L$2:$M$7,2,0))+(VLOOKUP(E62,Criterios!$L$8:$M$12,2,0))+(VLOOKUP(F62,Criterios!$L$13:$M$17,2,0))+(VLOOKUP(G62,Criterios!$L$18:$M$22,2))+(VLOOKUP(H62,Criterios!$L$23:$M$27,2,0))+(VLOOKUP(I62,Criterios!$L$28:$M$32,2))+(VLOOKUP(J62,Criterios!$L$33:$M$37,2))+(VLOOKUP(K62,Criterios!$L$38:$M$42,2,0))+(VLOOKUP(L62,Criterios!$L$43:$M$47,2,0))+(VLOOKUP(M62,Criterios!$L$48:$M$52,2,0))+(VLOOKUP(N62,Criterios!$L$53:$M$57,2,0)),"")</f>
        <v>0.71000000000000008</v>
      </c>
    </row>
    <row r="63" spans="1:16" x14ac:dyDescent="0.2">
      <c r="A63" s="2"/>
      <c r="B63" s="22">
        <v>123456846</v>
      </c>
      <c r="C63" s="1" t="str">
        <f>IFERROR(VLOOKUP(Servicios[[#This Row],[NIT]],Proveedores!$B$2:$C$202,2,0),"")</f>
        <v>Proveedor 58</v>
      </c>
      <c r="D63" s="4">
        <f t="shared" ca="1" si="2"/>
        <v>4</v>
      </c>
      <c r="E63" s="4">
        <f t="shared" ca="1" si="2"/>
        <v>3</v>
      </c>
      <c r="F63" s="4">
        <f t="shared" ca="1" si="2"/>
        <v>4</v>
      </c>
      <c r="G63" s="4">
        <f t="shared" ca="1" si="2"/>
        <v>2</v>
      </c>
      <c r="H63" s="4">
        <f t="shared" ca="1" si="2"/>
        <v>2</v>
      </c>
      <c r="I63" s="4">
        <f t="shared" ca="1" si="2"/>
        <v>2</v>
      </c>
      <c r="J63" s="4">
        <f t="shared" ca="1" si="2"/>
        <v>5</v>
      </c>
      <c r="K63" s="4">
        <f t="shared" ca="1" si="2"/>
        <v>2</v>
      </c>
      <c r="L63" s="4">
        <f t="shared" ca="1" si="2"/>
        <v>5</v>
      </c>
      <c r="M63" s="4">
        <f t="shared" ca="1" si="2"/>
        <v>4</v>
      </c>
      <c r="N63" s="4">
        <f t="shared" ca="1" si="2"/>
        <v>2</v>
      </c>
      <c r="P63" s="21">
        <f ca="1">IFERROR((VLOOKUP(D63,Criterios!$L$2:$M$7,2,0))+(VLOOKUP(E63,Criterios!$L$8:$M$12,2,0))+(VLOOKUP(F63,Criterios!$L$13:$M$17,2,0))+(VLOOKUP(G63,Criterios!$L$18:$M$22,2))+(VLOOKUP(H63,Criterios!$L$23:$M$27,2,0))+(VLOOKUP(I63,Criterios!$L$28:$M$32,2))+(VLOOKUP(J63,Criterios!$L$33:$M$37,2))+(VLOOKUP(K63,Criterios!$L$38:$M$42,2,0))+(VLOOKUP(L63,Criterios!$L$43:$M$47,2,0))+(VLOOKUP(M63,Criterios!$L$48:$M$52,2,0))+(VLOOKUP(N63,Criterios!$L$53:$M$57,2,0)),"")</f>
        <v>0.6</v>
      </c>
    </row>
    <row r="64" spans="1:16" x14ac:dyDescent="0.2">
      <c r="A64" s="2"/>
      <c r="B64" s="22">
        <v>123456847</v>
      </c>
      <c r="C64" s="1" t="str">
        <f>IFERROR(VLOOKUP(Servicios[[#This Row],[NIT]],Proveedores!$B$2:$C$202,2,0),"")</f>
        <v>Proveedor 59</v>
      </c>
      <c r="D64" s="4">
        <f t="shared" ca="1" si="2"/>
        <v>2</v>
      </c>
      <c r="E64" s="4">
        <f t="shared" ca="1" si="2"/>
        <v>5</v>
      </c>
      <c r="F64" s="4">
        <f t="shared" ca="1" si="2"/>
        <v>2</v>
      </c>
      <c r="G64" s="4">
        <f t="shared" ca="1" si="2"/>
        <v>5</v>
      </c>
      <c r="H64" s="4">
        <f t="shared" ca="1" si="2"/>
        <v>5</v>
      </c>
      <c r="I64" s="4">
        <f t="shared" ca="1" si="2"/>
        <v>4</v>
      </c>
      <c r="J64" s="4">
        <f t="shared" ca="1" si="2"/>
        <v>3</v>
      </c>
      <c r="K64" s="4">
        <f t="shared" ca="1" si="2"/>
        <v>3</v>
      </c>
      <c r="L64" s="4">
        <f t="shared" ca="1" si="2"/>
        <v>3</v>
      </c>
      <c r="M64" s="4">
        <f t="shared" ca="1" si="2"/>
        <v>2</v>
      </c>
      <c r="N64" s="4">
        <f t="shared" ca="1" si="2"/>
        <v>2</v>
      </c>
      <c r="P64" s="21">
        <f ca="1">IFERROR((VLOOKUP(D64,Criterios!$L$2:$M$7,2,0))+(VLOOKUP(E64,Criterios!$L$8:$M$12,2,0))+(VLOOKUP(F64,Criterios!$L$13:$M$17,2,0))+(VLOOKUP(G64,Criterios!$L$18:$M$22,2))+(VLOOKUP(H64,Criterios!$L$23:$M$27,2,0))+(VLOOKUP(I64,Criterios!$L$28:$M$32,2))+(VLOOKUP(J64,Criterios!$L$33:$M$37,2))+(VLOOKUP(K64,Criterios!$L$38:$M$42,2,0))+(VLOOKUP(L64,Criterios!$L$43:$M$47,2,0))+(VLOOKUP(M64,Criterios!$L$48:$M$52,2,0))+(VLOOKUP(N64,Criterios!$L$53:$M$57,2,0)),"")</f>
        <v>0.60000000000000009</v>
      </c>
    </row>
    <row r="65" spans="1:16" x14ac:dyDescent="0.2">
      <c r="A65" s="2"/>
      <c r="B65" s="22">
        <v>123456848</v>
      </c>
      <c r="C65" s="1" t="str">
        <f>IFERROR(VLOOKUP(Servicios[[#This Row],[NIT]],Proveedores!$B$2:$C$202,2,0),"")</f>
        <v>Proveedor 60</v>
      </c>
      <c r="D65" s="4">
        <f t="shared" ca="1" si="2"/>
        <v>4</v>
      </c>
      <c r="E65" s="4">
        <f t="shared" ca="1" si="2"/>
        <v>2</v>
      </c>
      <c r="F65" s="4">
        <f t="shared" ca="1" si="2"/>
        <v>4</v>
      </c>
      <c r="G65" s="4">
        <f t="shared" ca="1" si="2"/>
        <v>5</v>
      </c>
      <c r="H65" s="4">
        <f t="shared" ca="1" si="2"/>
        <v>5</v>
      </c>
      <c r="I65" s="4">
        <f t="shared" ca="1" si="2"/>
        <v>4</v>
      </c>
      <c r="J65" s="4">
        <f t="shared" ca="1" si="2"/>
        <v>3</v>
      </c>
      <c r="K65" s="4">
        <f t="shared" ca="1" si="2"/>
        <v>4</v>
      </c>
      <c r="L65" s="4">
        <f t="shared" ca="1" si="2"/>
        <v>2</v>
      </c>
      <c r="M65" s="4">
        <f t="shared" ca="1" si="2"/>
        <v>5</v>
      </c>
      <c r="N65" s="4">
        <f t="shared" ca="1" si="2"/>
        <v>2</v>
      </c>
      <c r="P65" s="21">
        <f ca="1">IFERROR((VLOOKUP(D65,Criterios!$L$2:$M$7,2,0))+(VLOOKUP(E65,Criterios!$L$8:$M$12,2,0))+(VLOOKUP(F65,Criterios!$L$13:$M$17,2,0))+(VLOOKUP(G65,Criterios!$L$18:$M$22,2))+(VLOOKUP(H65,Criterios!$L$23:$M$27,2,0))+(VLOOKUP(I65,Criterios!$L$28:$M$32,2))+(VLOOKUP(J65,Criterios!$L$33:$M$37,2))+(VLOOKUP(K65,Criterios!$L$38:$M$42,2,0))+(VLOOKUP(L65,Criterios!$L$43:$M$47,2,0))+(VLOOKUP(M65,Criterios!$L$48:$M$52,2,0))+(VLOOKUP(N65,Criterios!$L$53:$M$57,2,0)),"")</f>
        <v>0.73</v>
      </c>
    </row>
    <row r="66" spans="1:16" x14ac:dyDescent="0.2">
      <c r="A66" s="2"/>
      <c r="B66" s="22">
        <v>123456849</v>
      </c>
      <c r="C66" s="1" t="str">
        <f>IFERROR(VLOOKUP(Servicios[[#This Row],[NIT]],Proveedores!$B$2:$C$202,2,0),"")</f>
        <v>Proveedor 61</v>
      </c>
      <c r="D66" s="4">
        <f t="shared" ca="1" si="2"/>
        <v>3</v>
      </c>
      <c r="E66" s="4">
        <f t="shared" ca="1" si="2"/>
        <v>4</v>
      </c>
      <c r="F66" s="4">
        <f t="shared" ca="1" si="2"/>
        <v>2</v>
      </c>
      <c r="G66" s="4">
        <f t="shared" ca="1" si="2"/>
        <v>5</v>
      </c>
      <c r="H66" s="4">
        <f t="shared" ca="1" si="2"/>
        <v>2</v>
      </c>
      <c r="I66" s="4">
        <f t="shared" ca="1" si="2"/>
        <v>2</v>
      </c>
      <c r="J66" s="4">
        <f t="shared" ca="1" si="2"/>
        <v>4</v>
      </c>
      <c r="K66" s="4">
        <f t="shared" ca="1" si="2"/>
        <v>3</v>
      </c>
      <c r="L66" s="4">
        <f t="shared" ca="1" si="2"/>
        <v>4</v>
      </c>
      <c r="M66" s="4">
        <f t="shared" ca="1" si="2"/>
        <v>2</v>
      </c>
      <c r="N66" s="4">
        <f t="shared" ca="1" si="2"/>
        <v>4</v>
      </c>
      <c r="P66" s="21">
        <f ca="1">IFERROR((VLOOKUP(D66,Criterios!$L$2:$M$7,2,0))+(VLOOKUP(E66,Criterios!$L$8:$M$12,2,0))+(VLOOKUP(F66,Criterios!$L$13:$M$17,2,0))+(VLOOKUP(G66,Criterios!$L$18:$M$22,2))+(VLOOKUP(H66,Criterios!$L$23:$M$27,2,0))+(VLOOKUP(I66,Criterios!$L$28:$M$32,2))+(VLOOKUP(J66,Criterios!$L$33:$M$37,2))+(VLOOKUP(K66,Criterios!$L$38:$M$42,2,0))+(VLOOKUP(L66,Criterios!$L$43:$M$47,2,0))+(VLOOKUP(M66,Criterios!$L$48:$M$52,2,0))+(VLOOKUP(N66,Criterios!$L$53:$M$57,2,0)),"")</f>
        <v>0.63</v>
      </c>
    </row>
    <row r="67" spans="1:16" x14ac:dyDescent="0.2">
      <c r="A67" s="2"/>
      <c r="B67" s="22">
        <v>123456850</v>
      </c>
      <c r="C67" s="1" t="str">
        <f>IFERROR(VLOOKUP(Servicios[[#This Row],[NIT]],Proveedores!$B$2:$C$202,2,0),"")</f>
        <v>Proveedor 62</v>
      </c>
      <c r="D67" s="4">
        <f t="shared" ca="1" si="2"/>
        <v>5</v>
      </c>
      <c r="E67" s="4">
        <f t="shared" ca="1" si="2"/>
        <v>4</v>
      </c>
      <c r="F67" s="4">
        <f t="shared" ca="1" si="2"/>
        <v>2</v>
      </c>
      <c r="G67" s="4">
        <f t="shared" ca="1" si="2"/>
        <v>5</v>
      </c>
      <c r="H67" s="4">
        <f t="shared" ca="1" si="2"/>
        <v>3</v>
      </c>
      <c r="I67" s="4">
        <f t="shared" ca="1" si="2"/>
        <v>5</v>
      </c>
      <c r="J67" s="4">
        <f t="shared" ca="1" si="2"/>
        <v>5</v>
      </c>
      <c r="K67" s="4">
        <f t="shared" ca="1" si="2"/>
        <v>5</v>
      </c>
      <c r="L67" s="4">
        <f t="shared" ca="1" si="2"/>
        <v>3</v>
      </c>
      <c r="M67" s="4">
        <f t="shared" ca="1" si="2"/>
        <v>3</v>
      </c>
      <c r="N67" s="4">
        <f t="shared" ca="1" si="2"/>
        <v>4</v>
      </c>
      <c r="P67" s="21">
        <f ca="1">IFERROR((VLOOKUP(D67,Criterios!$L$2:$M$7,2,0))+(VLOOKUP(E67,Criterios!$L$8:$M$12,2,0))+(VLOOKUP(F67,Criterios!$L$13:$M$17,2,0))+(VLOOKUP(G67,Criterios!$L$18:$M$22,2))+(VLOOKUP(H67,Criterios!$L$23:$M$27,2,0))+(VLOOKUP(I67,Criterios!$L$28:$M$32,2))+(VLOOKUP(J67,Criterios!$L$33:$M$37,2))+(VLOOKUP(K67,Criterios!$L$38:$M$42,2,0))+(VLOOKUP(L67,Criterios!$L$43:$M$47,2,0))+(VLOOKUP(M67,Criterios!$L$48:$M$52,2,0))+(VLOOKUP(N67,Criterios!$L$53:$M$57,2,0)),"")</f>
        <v>0.84</v>
      </c>
    </row>
    <row r="68" spans="1:16" x14ac:dyDescent="0.2">
      <c r="A68" s="2"/>
      <c r="B68" s="22">
        <v>123456851</v>
      </c>
      <c r="C68" s="1" t="str">
        <f>IFERROR(VLOOKUP(Servicios[[#This Row],[NIT]],Proveedores!$B$2:$C$202,2,0),"")</f>
        <v>Proveedor 63</v>
      </c>
      <c r="D68" s="4">
        <f t="shared" ca="1" si="2"/>
        <v>2</v>
      </c>
      <c r="E68" s="4">
        <f t="shared" ca="1" si="2"/>
        <v>4</v>
      </c>
      <c r="F68" s="4">
        <f t="shared" ca="1" si="2"/>
        <v>4</v>
      </c>
      <c r="G68" s="4">
        <f t="shared" ca="1" si="2"/>
        <v>2</v>
      </c>
      <c r="H68" s="4">
        <f t="shared" ca="1" si="2"/>
        <v>5</v>
      </c>
      <c r="I68" s="4">
        <f t="shared" ca="1" si="2"/>
        <v>5</v>
      </c>
      <c r="J68" s="4">
        <f t="shared" ca="1" si="2"/>
        <v>5</v>
      </c>
      <c r="K68" s="4">
        <f t="shared" ca="1" si="2"/>
        <v>5</v>
      </c>
      <c r="L68" s="4">
        <f t="shared" ca="1" si="2"/>
        <v>5</v>
      </c>
      <c r="M68" s="4">
        <f t="shared" ca="1" si="2"/>
        <v>2</v>
      </c>
      <c r="N68" s="4">
        <f t="shared" ca="1" si="2"/>
        <v>2</v>
      </c>
      <c r="P68" s="21">
        <f ca="1">IFERROR((VLOOKUP(D68,Criterios!$L$2:$M$7,2,0))+(VLOOKUP(E68,Criterios!$L$8:$M$12,2,0))+(VLOOKUP(F68,Criterios!$L$13:$M$17,2,0))+(VLOOKUP(G68,Criterios!$L$18:$M$22,2))+(VLOOKUP(H68,Criterios!$L$23:$M$27,2,0))+(VLOOKUP(I68,Criterios!$L$28:$M$32,2))+(VLOOKUP(J68,Criterios!$L$33:$M$37,2))+(VLOOKUP(K68,Criterios!$L$38:$M$42,2,0))+(VLOOKUP(L68,Criterios!$L$43:$M$47,2,0))+(VLOOKUP(M68,Criterios!$L$48:$M$52,2,0))+(VLOOKUP(N68,Criterios!$L$53:$M$57,2,0)),"")</f>
        <v>0.77</v>
      </c>
    </row>
    <row r="69" spans="1:16" x14ac:dyDescent="0.2">
      <c r="A69" s="2"/>
      <c r="B69" s="22">
        <v>123456852</v>
      </c>
      <c r="C69" s="1" t="str">
        <f>IFERROR(VLOOKUP(Servicios[[#This Row],[NIT]],Proveedores!$B$2:$C$202,2,0),"")</f>
        <v>Proveedor 64</v>
      </c>
      <c r="D69" s="4">
        <f t="shared" ca="1" si="2"/>
        <v>2</v>
      </c>
      <c r="E69" s="4">
        <f t="shared" ca="1" si="2"/>
        <v>2</v>
      </c>
      <c r="F69" s="4">
        <f t="shared" ca="1" si="2"/>
        <v>4</v>
      </c>
      <c r="G69" s="4">
        <f t="shared" ca="1" si="2"/>
        <v>4</v>
      </c>
      <c r="H69" s="4">
        <f t="shared" ca="1" si="2"/>
        <v>2</v>
      </c>
      <c r="I69" s="4">
        <f t="shared" ca="1" si="2"/>
        <v>3</v>
      </c>
      <c r="J69" s="4">
        <f t="shared" ca="1" si="2"/>
        <v>3</v>
      </c>
      <c r="K69" s="4">
        <f t="shared" ca="1" si="2"/>
        <v>4</v>
      </c>
      <c r="L69" s="4">
        <f t="shared" ca="1" si="2"/>
        <v>3</v>
      </c>
      <c r="M69" s="4">
        <f t="shared" ca="1" si="2"/>
        <v>4</v>
      </c>
      <c r="N69" s="4">
        <f t="shared" ca="1" si="2"/>
        <v>5</v>
      </c>
      <c r="P69" s="21">
        <f ca="1">IFERROR((VLOOKUP(D69,Criterios!$L$2:$M$7,2,0))+(VLOOKUP(E69,Criterios!$L$8:$M$12,2,0))+(VLOOKUP(F69,Criterios!$L$13:$M$17,2,0))+(VLOOKUP(G69,Criterios!$L$18:$M$22,2))+(VLOOKUP(H69,Criterios!$L$23:$M$27,2,0))+(VLOOKUP(I69,Criterios!$L$28:$M$32,2))+(VLOOKUP(J69,Criterios!$L$33:$M$37,2))+(VLOOKUP(K69,Criterios!$L$38:$M$42,2,0))+(VLOOKUP(L69,Criterios!$L$43:$M$47,2,0))+(VLOOKUP(M69,Criterios!$L$48:$M$52,2,0))+(VLOOKUP(N69,Criterios!$L$53:$M$57,2,0)),"")</f>
        <v>0.7</v>
      </c>
    </row>
    <row r="70" spans="1:16" x14ac:dyDescent="0.2">
      <c r="A70" s="2"/>
      <c r="B70" s="22">
        <v>123456853</v>
      </c>
      <c r="C70" s="1" t="str">
        <f>IFERROR(VLOOKUP(Servicios[[#This Row],[NIT]],Proveedores!$B$2:$C$202,2,0),"")</f>
        <v>Proveedor 65</v>
      </c>
      <c r="D70" s="4">
        <f t="shared" ca="1" si="2"/>
        <v>5</v>
      </c>
      <c r="E70" s="4">
        <f t="shared" ca="1" si="2"/>
        <v>2</v>
      </c>
      <c r="F70" s="4">
        <f t="shared" ca="1" si="2"/>
        <v>4</v>
      </c>
      <c r="G70" s="4">
        <f t="shared" ca="1" si="2"/>
        <v>4</v>
      </c>
      <c r="H70" s="4">
        <f t="shared" ca="1" si="2"/>
        <v>3</v>
      </c>
      <c r="I70" s="4">
        <f t="shared" ca="1" si="2"/>
        <v>4</v>
      </c>
      <c r="J70" s="4">
        <f t="shared" ca="1" si="2"/>
        <v>3</v>
      </c>
      <c r="K70" s="4">
        <f t="shared" ca="1" si="2"/>
        <v>3</v>
      </c>
      <c r="L70" s="4">
        <f t="shared" ca="1" si="2"/>
        <v>3</v>
      </c>
      <c r="M70" s="4">
        <f t="shared" ca="1" si="2"/>
        <v>3</v>
      </c>
      <c r="N70" s="4">
        <f t="shared" ca="1" si="2"/>
        <v>5</v>
      </c>
      <c r="P70" s="21">
        <f ca="1">IFERROR((VLOOKUP(D70,Criterios!$L$2:$M$7,2,0))+(VLOOKUP(E70,Criterios!$L$8:$M$12,2,0))+(VLOOKUP(F70,Criterios!$L$13:$M$17,2,0))+(VLOOKUP(G70,Criterios!$L$18:$M$22,2))+(VLOOKUP(H70,Criterios!$L$23:$M$27,2,0))+(VLOOKUP(I70,Criterios!$L$28:$M$32,2))+(VLOOKUP(J70,Criterios!$L$33:$M$37,2))+(VLOOKUP(K70,Criterios!$L$38:$M$42,2,0))+(VLOOKUP(L70,Criterios!$L$43:$M$47,2,0))+(VLOOKUP(M70,Criterios!$L$48:$M$52,2,0))+(VLOOKUP(N70,Criterios!$L$53:$M$57,2,0)),"")</f>
        <v>0.70000000000000007</v>
      </c>
    </row>
    <row r="71" spans="1:16" x14ac:dyDescent="0.2">
      <c r="A71" s="2"/>
      <c r="B71" s="22">
        <v>123456854</v>
      </c>
      <c r="C71" s="1" t="str">
        <f>IFERROR(VLOOKUP(Servicios[[#This Row],[NIT]],Proveedores!$B$2:$C$202,2,0),"")</f>
        <v>Proveedor 66</v>
      </c>
      <c r="D71" s="4">
        <f t="shared" ca="1" si="2"/>
        <v>2</v>
      </c>
      <c r="E71" s="4">
        <f t="shared" ca="1" si="2"/>
        <v>3</v>
      </c>
      <c r="F71" s="4">
        <f t="shared" ca="1" si="2"/>
        <v>5</v>
      </c>
      <c r="G71" s="4">
        <f t="shared" ca="1" si="2"/>
        <v>5</v>
      </c>
      <c r="H71" s="4">
        <f t="shared" ca="1" si="2"/>
        <v>2</v>
      </c>
      <c r="I71" s="4">
        <f t="shared" ca="1" si="2"/>
        <v>5</v>
      </c>
      <c r="J71" s="4">
        <f t="shared" ca="1" si="2"/>
        <v>3</v>
      </c>
      <c r="K71" s="4">
        <f t="shared" ca="1" si="2"/>
        <v>3</v>
      </c>
      <c r="L71" s="4">
        <f t="shared" ca="1" si="2"/>
        <v>3</v>
      </c>
      <c r="M71" s="4">
        <f t="shared" ca="1" si="2"/>
        <v>3</v>
      </c>
      <c r="N71" s="4">
        <f t="shared" ca="1" si="2"/>
        <v>2</v>
      </c>
      <c r="P71" s="21">
        <f ca="1">IFERROR((VLOOKUP(D71,Criterios!$L$2:$M$7,2,0))+(VLOOKUP(E71,Criterios!$L$8:$M$12,2,0))+(VLOOKUP(F71,Criterios!$L$13:$M$17,2,0))+(VLOOKUP(G71,Criterios!$L$18:$M$22,2))+(VLOOKUP(H71,Criterios!$L$23:$M$27,2,0))+(VLOOKUP(I71,Criterios!$L$28:$M$32,2))+(VLOOKUP(J71,Criterios!$L$33:$M$37,2))+(VLOOKUP(K71,Criterios!$L$38:$M$42,2,0))+(VLOOKUP(L71,Criterios!$L$43:$M$47,2,0))+(VLOOKUP(M71,Criterios!$L$48:$M$52,2,0))+(VLOOKUP(N71,Criterios!$L$53:$M$57,2,0)),"")</f>
        <v>0.6100000000000001</v>
      </c>
    </row>
    <row r="72" spans="1:16" x14ac:dyDescent="0.2">
      <c r="A72" s="2"/>
      <c r="B72" s="22">
        <v>123456855</v>
      </c>
      <c r="C72" s="1" t="str">
        <f>IFERROR(VLOOKUP(Servicios[[#This Row],[NIT]],Proveedores!$B$2:$C$202,2,0),"")</f>
        <v>Proveedor 67</v>
      </c>
      <c r="D72" s="4">
        <f t="shared" ca="1" si="2"/>
        <v>5</v>
      </c>
      <c r="E72" s="4">
        <f t="shared" ca="1" si="2"/>
        <v>5</v>
      </c>
      <c r="F72" s="4">
        <f t="shared" ca="1" si="2"/>
        <v>5</v>
      </c>
      <c r="G72" s="4">
        <f t="shared" ca="1" si="2"/>
        <v>5</v>
      </c>
      <c r="H72" s="4">
        <f t="shared" ca="1" si="2"/>
        <v>3</v>
      </c>
      <c r="I72" s="4">
        <f t="shared" ca="1" si="2"/>
        <v>5</v>
      </c>
      <c r="J72" s="4">
        <f t="shared" ca="1" si="2"/>
        <v>3</v>
      </c>
      <c r="K72" s="4">
        <f t="shared" ca="1" si="2"/>
        <v>4</v>
      </c>
      <c r="L72" s="4">
        <f t="shared" ca="1" si="2"/>
        <v>4</v>
      </c>
      <c r="M72" s="4">
        <f t="shared" ca="1" si="2"/>
        <v>5</v>
      </c>
      <c r="N72" s="4">
        <f t="shared" ca="1" si="2"/>
        <v>4</v>
      </c>
      <c r="P72" s="21">
        <f ca="1">IFERROR((VLOOKUP(D72,Criterios!$L$2:$M$7,2,0))+(VLOOKUP(E72,Criterios!$L$8:$M$12,2,0))+(VLOOKUP(F72,Criterios!$L$13:$M$17,2,0))+(VLOOKUP(G72,Criterios!$L$18:$M$22,2))+(VLOOKUP(H72,Criterios!$L$23:$M$27,2,0))+(VLOOKUP(I72,Criterios!$L$28:$M$32,2))+(VLOOKUP(J72,Criterios!$L$33:$M$37,2))+(VLOOKUP(K72,Criterios!$L$38:$M$42,2,0))+(VLOOKUP(L72,Criterios!$L$43:$M$47,2,0))+(VLOOKUP(M72,Criterios!$L$48:$M$52,2,0))+(VLOOKUP(N72,Criterios!$L$53:$M$57,2,0)),"")</f>
        <v>0.85999999999999988</v>
      </c>
    </row>
    <row r="73" spans="1:16" x14ac:dyDescent="0.2">
      <c r="A73" s="2"/>
      <c r="B73" s="22">
        <v>123456856</v>
      </c>
      <c r="C73" s="1" t="str">
        <f>IFERROR(VLOOKUP(Servicios[[#This Row],[NIT]],Proveedores!$B$2:$C$202,2,0),"")</f>
        <v>Proveedor 68</v>
      </c>
      <c r="D73" s="4">
        <f t="shared" ca="1" si="2"/>
        <v>4</v>
      </c>
      <c r="E73" s="4">
        <f t="shared" ca="1" si="2"/>
        <v>4</v>
      </c>
      <c r="F73" s="4">
        <f t="shared" ca="1" si="2"/>
        <v>3</v>
      </c>
      <c r="G73" s="4">
        <f t="shared" ca="1" si="2"/>
        <v>2</v>
      </c>
      <c r="H73" s="4">
        <f t="shared" ca="1" si="2"/>
        <v>4</v>
      </c>
      <c r="I73" s="4">
        <f t="shared" ca="1" si="2"/>
        <v>4</v>
      </c>
      <c r="J73" s="4">
        <f t="shared" ca="1" si="2"/>
        <v>3</v>
      </c>
      <c r="K73" s="4">
        <f t="shared" ca="1" si="2"/>
        <v>2</v>
      </c>
      <c r="L73" s="4">
        <f t="shared" ca="1" si="2"/>
        <v>3</v>
      </c>
      <c r="M73" s="4">
        <f t="shared" ca="1" si="2"/>
        <v>4</v>
      </c>
      <c r="N73" s="4">
        <f t="shared" ca="1" si="2"/>
        <v>2</v>
      </c>
      <c r="P73" s="21">
        <f ca="1">IFERROR((VLOOKUP(D73,Criterios!$L$2:$M$7,2,0))+(VLOOKUP(E73,Criterios!$L$8:$M$12,2,0))+(VLOOKUP(F73,Criterios!$L$13:$M$17,2,0))+(VLOOKUP(G73,Criterios!$L$18:$M$22,2))+(VLOOKUP(H73,Criterios!$L$23:$M$27,2,0))+(VLOOKUP(I73,Criterios!$L$28:$M$32,2))+(VLOOKUP(J73,Criterios!$L$33:$M$37,2))+(VLOOKUP(K73,Criterios!$L$38:$M$42,2,0))+(VLOOKUP(L73,Criterios!$L$43:$M$47,2,0))+(VLOOKUP(M73,Criterios!$L$48:$M$52,2,0))+(VLOOKUP(N73,Criterios!$L$53:$M$57,2,0)),"")</f>
        <v>0.58000000000000007</v>
      </c>
    </row>
    <row r="74" spans="1:16" x14ac:dyDescent="0.2">
      <c r="A74" s="2"/>
      <c r="B74" s="22">
        <v>123456857</v>
      </c>
      <c r="C74" s="1" t="str">
        <f>IFERROR(VLOOKUP(Servicios[[#This Row],[NIT]],Proveedores!$B$2:$C$202,2,0),"")</f>
        <v>Proveedor 69</v>
      </c>
      <c r="D74" s="4">
        <f t="shared" ca="1" si="2"/>
        <v>4</v>
      </c>
      <c r="E74" s="4">
        <f t="shared" ca="1" si="2"/>
        <v>2</v>
      </c>
      <c r="F74" s="4">
        <f t="shared" ca="1" si="2"/>
        <v>5</v>
      </c>
      <c r="G74" s="4">
        <f t="shared" ca="1" si="2"/>
        <v>2</v>
      </c>
      <c r="H74" s="4">
        <f t="shared" ca="1" si="2"/>
        <v>3</v>
      </c>
      <c r="I74" s="4">
        <f t="shared" ca="1" si="2"/>
        <v>4</v>
      </c>
      <c r="J74" s="4">
        <f t="shared" ca="1" si="2"/>
        <v>5</v>
      </c>
      <c r="K74" s="4">
        <f t="shared" ca="1" si="2"/>
        <v>2</v>
      </c>
      <c r="L74" s="4">
        <f t="shared" ca="1" si="2"/>
        <v>4</v>
      </c>
      <c r="M74" s="4">
        <f t="shared" ca="1" si="2"/>
        <v>4</v>
      </c>
      <c r="N74" s="4">
        <f t="shared" ca="1" si="2"/>
        <v>4</v>
      </c>
      <c r="P74" s="21">
        <f ca="1">IFERROR((VLOOKUP(D74,Criterios!$L$2:$M$7,2,0))+(VLOOKUP(E74,Criterios!$L$8:$M$12,2,0))+(VLOOKUP(F74,Criterios!$L$13:$M$17,2,0))+(VLOOKUP(G74,Criterios!$L$18:$M$22,2))+(VLOOKUP(H74,Criterios!$L$23:$M$27,2,0))+(VLOOKUP(I74,Criterios!$L$28:$M$32,2))+(VLOOKUP(J74,Criterios!$L$33:$M$37,2))+(VLOOKUP(K74,Criterios!$L$38:$M$42,2,0))+(VLOOKUP(L74,Criterios!$L$43:$M$47,2,0))+(VLOOKUP(M74,Criterios!$L$48:$M$52,2,0))+(VLOOKUP(N74,Criterios!$L$53:$M$57,2,0)),"")</f>
        <v>0.65</v>
      </c>
    </row>
    <row r="75" spans="1:16" x14ac:dyDescent="0.2">
      <c r="A75" s="2"/>
      <c r="B75" s="22">
        <v>123456858</v>
      </c>
      <c r="C75" s="1" t="str">
        <f>IFERROR(VLOOKUP(Servicios[[#This Row],[NIT]],Proveedores!$B$2:$C$202,2,0),"")</f>
        <v>Proveedor 70</v>
      </c>
      <c r="D75" s="4">
        <f t="shared" ca="1" si="2"/>
        <v>3</v>
      </c>
      <c r="E75" s="4">
        <f t="shared" ca="1" si="2"/>
        <v>4</v>
      </c>
      <c r="F75" s="4">
        <f t="shared" ca="1" si="2"/>
        <v>4</v>
      </c>
      <c r="G75" s="4">
        <f t="shared" ca="1" si="2"/>
        <v>2</v>
      </c>
      <c r="H75" s="4">
        <f t="shared" ca="1" si="2"/>
        <v>3</v>
      </c>
      <c r="I75" s="4">
        <f t="shared" ca="1" si="2"/>
        <v>5</v>
      </c>
      <c r="J75" s="4">
        <f t="shared" ref="D75:N98" ca="1" si="3">RANDBETWEEN(2,5)</f>
        <v>3</v>
      </c>
      <c r="K75" s="4">
        <f t="shared" ca="1" si="3"/>
        <v>3</v>
      </c>
      <c r="L75" s="4">
        <f t="shared" ca="1" si="3"/>
        <v>4</v>
      </c>
      <c r="M75" s="4">
        <f t="shared" ca="1" si="3"/>
        <v>4</v>
      </c>
      <c r="N75" s="4">
        <f t="shared" ca="1" si="3"/>
        <v>4</v>
      </c>
      <c r="P75" s="21">
        <f ca="1">IFERROR((VLOOKUP(D75,Criterios!$L$2:$M$7,2,0))+(VLOOKUP(E75,Criterios!$L$8:$M$12,2,0))+(VLOOKUP(F75,Criterios!$L$13:$M$17,2,0))+(VLOOKUP(G75,Criterios!$L$18:$M$22,2))+(VLOOKUP(H75,Criterios!$L$23:$M$27,2,0))+(VLOOKUP(I75,Criterios!$L$28:$M$32,2))+(VLOOKUP(J75,Criterios!$L$33:$M$37,2))+(VLOOKUP(K75,Criterios!$L$38:$M$42,2,0))+(VLOOKUP(L75,Criterios!$L$43:$M$47,2,0))+(VLOOKUP(M75,Criterios!$L$48:$M$52,2,0))+(VLOOKUP(N75,Criterios!$L$53:$M$57,2,0)),"")</f>
        <v>0.69</v>
      </c>
    </row>
    <row r="76" spans="1:16" x14ac:dyDescent="0.2">
      <c r="A76" s="2"/>
      <c r="B76" s="22">
        <v>123456859</v>
      </c>
      <c r="C76" s="1" t="str">
        <f>IFERROR(VLOOKUP(Servicios[[#This Row],[NIT]],Proveedores!$B$2:$C$202,2,0),"")</f>
        <v>Proveedor 71</v>
      </c>
      <c r="D76" s="4">
        <f t="shared" ca="1" si="3"/>
        <v>4</v>
      </c>
      <c r="E76" s="4">
        <f t="shared" ca="1" si="3"/>
        <v>2</v>
      </c>
      <c r="F76" s="4">
        <f t="shared" ca="1" si="3"/>
        <v>3</v>
      </c>
      <c r="G76" s="4">
        <f t="shared" ca="1" si="3"/>
        <v>2</v>
      </c>
      <c r="H76" s="4">
        <f t="shared" ca="1" si="3"/>
        <v>2</v>
      </c>
      <c r="I76" s="4">
        <f t="shared" ca="1" si="3"/>
        <v>2</v>
      </c>
      <c r="J76" s="4">
        <f t="shared" ca="1" si="3"/>
        <v>2</v>
      </c>
      <c r="K76" s="4">
        <f t="shared" ca="1" si="3"/>
        <v>4</v>
      </c>
      <c r="L76" s="4">
        <f t="shared" ca="1" si="3"/>
        <v>3</v>
      </c>
      <c r="M76" s="4">
        <f t="shared" ca="1" si="3"/>
        <v>2</v>
      </c>
      <c r="N76" s="4">
        <f t="shared" ca="1" si="3"/>
        <v>3</v>
      </c>
      <c r="P76" s="21">
        <f ca="1">IFERROR((VLOOKUP(D76,Criterios!$L$2:$M$7,2,0))+(VLOOKUP(E76,Criterios!$L$8:$M$12,2,0))+(VLOOKUP(F76,Criterios!$L$13:$M$17,2,0))+(VLOOKUP(G76,Criterios!$L$18:$M$22,2))+(VLOOKUP(H76,Criterios!$L$23:$M$27,2,0))+(VLOOKUP(I76,Criterios!$L$28:$M$32,2))+(VLOOKUP(J76,Criterios!$L$33:$M$37,2))+(VLOOKUP(K76,Criterios!$L$38:$M$42,2,0))+(VLOOKUP(L76,Criterios!$L$43:$M$47,2,0))+(VLOOKUP(M76,Criterios!$L$48:$M$52,2,0))+(VLOOKUP(N76,Criterios!$L$53:$M$57,2,0)),"")</f>
        <v>0.6100000000000001</v>
      </c>
    </row>
    <row r="77" spans="1:16" x14ac:dyDescent="0.2">
      <c r="A77" s="2"/>
      <c r="B77" s="22">
        <v>123456860</v>
      </c>
      <c r="C77" s="1" t="str">
        <f>IFERROR(VLOOKUP(Servicios[[#This Row],[NIT]],Proveedores!$B$2:$C$202,2,0),"")</f>
        <v>Proveedor 72</v>
      </c>
      <c r="D77" s="4">
        <f t="shared" ca="1" si="3"/>
        <v>4</v>
      </c>
      <c r="E77" s="4">
        <f t="shared" ca="1" si="3"/>
        <v>3</v>
      </c>
      <c r="F77" s="4">
        <f t="shared" ca="1" si="3"/>
        <v>3</v>
      </c>
      <c r="G77" s="4">
        <f t="shared" ca="1" si="3"/>
        <v>5</v>
      </c>
      <c r="H77" s="4">
        <f t="shared" ca="1" si="3"/>
        <v>2</v>
      </c>
      <c r="I77" s="4">
        <f t="shared" ca="1" si="3"/>
        <v>4</v>
      </c>
      <c r="J77" s="4">
        <f t="shared" ca="1" si="3"/>
        <v>2</v>
      </c>
      <c r="K77" s="4">
        <f t="shared" ca="1" si="3"/>
        <v>5</v>
      </c>
      <c r="L77" s="4">
        <f t="shared" ca="1" si="3"/>
        <v>4</v>
      </c>
      <c r="M77" s="4">
        <f t="shared" ca="1" si="3"/>
        <v>4</v>
      </c>
      <c r="N77" s="4">
        <f t="shared" ca="1" si="3"/>
        <v>4</v>
      </c>
      <c r="P77" s="21">
        <f ca="1">IFERROR((VLOOKUP(D77,Criterios!$L$2:$M$7,2,0))+(VLOOKUP(E77,Criterios!$L$8:$M$12,2,0))+(VLOOKUP(F77,Criterios!$L$13:$M$17,2,0))+(VLOOKUP(G77,Criterios!$L$18:$M$22,2))+(VLOOKUP(H77,Criterios!$L$23:$M$27,2,0))+(VLOOKUP(I77,Criterios!$L$28:$M$32,2))+(VLOOKUP(J77,Criterios!$L$33:$M$37,2))+(VLOOKUP(K77,Criterios!$L$38:$M$42,2,0))+(VLOOKUP(L77,Criterios!$L$43:$M$47,2,0))+(VLOOKUP(M77,Criterios!$L$48:$M$52,2,0))+(VLOOKUP(N77,Criterios!$L$53:$M$57,2,0)),"")</f>
        <v>0.80999999999999994</v>
      </c>
    </row>
    <row r="78" spans="1:16" x14ac:dyDescent="0.2">
      <c r="A78" s="2"/>
      <c r="B78" s="22">
        <v>123456861</v>
      </c>
      <c r="C78" s="1" t="str">
        <f>IFERROR(VLOOKUP(Servicios[[#This Row],[NIT]],Proveedores!$B$2:$C$202,2,0),"")</f>
        <v>Proveedor 73</v>
      </c>
      <c r="D78" s="4">
        <f t="shared" ca="1" si="3"/>
        <v>4</v>
      </c>
      <c r="E78" s="4">
        <f t="shared" ca="1" si="3"/>
        <v>3</v>
      </c>
      <c r="F78" s="4">
        <f t="shared" ca="1" si="3"/>
        <v>2</v>
      </c>
      <c r="G78" s="4">
        <f t="shared" ca="1" si="3"/>
        <v>5</v>
      </c>
      <c r="H78" s="4">
        <f t="shared" ca="1" si="3"/>
        <v>2</v>
      </c>
      <c r="I78" s="4">
        <f t="shared" ca="1" si="3"/>
        <v>2</v>
      </c>
      <c r="J78" s="4">
        <f t="shared" ca="1" si="3"/>
        <v>3</v>
      </c>
      <c r="K78" s="4">
        <f t="shared" ca="1" si="3"/>
        <v>4</v>
      </c>
      <c r="L78" s="4">
        <f t="shared" ca="1" si="3"/>
        <v>2</v>
      </c>
      <c r="M78" s="4">
        <f t="shared" ca="1" si="3"/>
        <v>3</v>
      </c>
      <c r="N78" s="4">
        <f t="shared" ca="1" si="3"/>
        <v>4</v>
      </c>
      <c r="P78" s="21">
        <f ca="1">IFERROR((VLOOKUP(D78,Criterios!$L$2:$M$7,2,0))+(VLOOKUP(E78,Criterios!$L$8:$M$12,2,0))+(VLOOKUP(F78,Criterios!$L$13:$M$17,2,0))+(VLOOKUP(G78,Criterios!$L$18:$M$22,2))+(VLOOKUP(H78,Criterios!$L$23:$M$27,2,0))+(VLOOKUP(I78,Criterios!$L$28:$M$32,2))+(VLOOKUP(J78,Criterios!$L$33:$M$37,2))+(VLOOKUP(K78,Criterios!$L$38:$M$42,2,0))+(VLOOKUP(L78,Criterios!$L$43:$M$47,2,0))+(VLOOKUP(M78,Criterios!$L$48:$M$52,2,0))+(VLOOKUP(N78,Criterios!$L$53:$M$57,2,0)),"")</f>
        <v>0.67</v>
      </c>
    </row>
    <row r="79" spans="1:16" x14ac:dyDescent="0.2">
      <c r="A79" s="2"/>
      <c r="B79" s="22">
        <v>123456862</v>
      </c>
      <c r="C79" s="1" t="str">
        <f>IFERROR(VLOOKUP(Servicios[[#This Row],[NIT]],Proveedores!$B$2:$C$202,2,0),"")</f>
        <v>Proveedor 74</v>
      </c>
      <c r="D79" s="4">
        <f t="shared" ca="1" si="3"/>
        <v>4</v>
      </c>
      <c r="E79" s="4">
        <f t="shared" ca="1" si="3"/>
        <v>5</v>
      </c>
      <c r="F79" s="4">
        <f t="shared" ca="1" si="3"/>
        <v>5</v>
      </c>
      <c r="G79" s="4">
        <f t="shared" ca="1" si="3"/>
        <v>5</v>
      </c>
      <c r="H79" s="4">
        <f t="shared" ca="1" si="3"/>
        <v>4</v>
      </c>
      <c r="I79" s="4">
        <f t="shared" ca="1" si="3"/>
        <v>5</v>
      </c>
      <c r="J79" s="4">
        <f t="shared" ca="1" si="3"/>
        <v>3</v>
      </c>
      <c r="K79" s="4">
        <f t="shared" ca="1" si="3"/>
        <v>3</v>
      </c>
      <c r="L79" s="4">
        <f t="shared" ca="1" si="3"/>
        <v>2</v>
      </c>
      <c r="M79" s="4">
        <f t="shared" ca="1" si="3"/>
        <v>4</v>
      </c>
      <c r="N79" s="4">
        <f t="shared" ca="1" si="3"/>
        <v>3</v>
      </c>
      <c r="P79" s="21">
        <f ca="1">IFERROR((VLOOKUP(D79,Criterios!$L$2:$M$7,2,0))+(VLOOKUP(E79,Criterios!$L$8:$M$12,2,0))+(VLOOKUP(F79,Criterios!$L$13:$M$17,2,0))+(VLOOKUP(G79,Criterios!$L$18:$M$22,2))+(VLOOKUP(H79,Criterios!$L$23:$M$27,2,0))+(VLOOKUP(I79,Criterios!$L$28:$M$32,2))+(VLOOKUP(J79,Criterios!$L$33:$M$37,2))+(VLOOKUP(K79,Criterios!$L$38:$M$42,2,0))+(VLOOKUP(L79,Criterios!$L$43:$M$47,2,0))+(VLOOKUP(M79,Criterios!$L$48:$M$52,2,0))+(VLOOKUP(N79,Criterios!$L$53:$M$57,2,0)),"")</f>
        <v>0.71</v>
      </c>
    </row>
    <row r="80" spans="1:16" x14ac:dyDescent="0.2">
      <c r="A80" s="2"/>
      <c r="B80" s="22">
        <v>123456863</v>
      </c>
      <c r="C80" s="1" t="str">
        <f>IFERROR(VLOOKUP(Servicios[[#This Row],[NIT]],Proveedores!$B$2:$C$202,2,0),"")</f>
        <v>Proveedor 75</v>
      </c>
      <c r="D80" s="4">
        <f t="shared" ca="1" si="3"/>
        <v>4</v>
      </c>
      <c r="E80" s="4">
        <f t="shared" ca="1" si="3"/>
        <v>2</v>
      </c>
      <c r="F80" s="4">
        <f t="shared" ca="1" si="3"/>
        <v>4</v>
      </c>
      <c r="G80" s="4">
        <f t="shared" ca="1" si="3"/>
        <v>3</v>
      </c>
      <c r="H80" s="4">
        <f t="shared" ca="1" si="3"/>
        <v>5</v>
      </c>
      <c r="I80" s="4">
        <f t="shared" ca="1" si="3"/>
        <v>3</v>
      </c>
      <c r="J80" s="4">
        <f t="shared" ca="1" si="3"/>
        <v>5</v>
      </c>
      <c r="K80" s="4">
        <f t="shared" ca="1" si="3"/>
        <v>5</v>
      </c>
      <c r="L80" s="4">
        <f t="shared" ca="1" si="3"/>
        <v>2</v>
      </c>
      <c r="M80" s="4">
        <f t="shared" ca="1" si="3"/>
        <v>5</v>
      </c>
      <c r="N80" s="4">
        <f t="shared" ca="1" si="3"/>
        <v>5</v>
      </c>
      <c r="P80" s="21">
        <f ca="1">IFERROR((VLOOKUP(D80,Criterios!$L$2:$M$7,2,0))+(VLOOKUP(E80,Criterios!$L$8:$M$12,2,0))+(VLOOKUP(F80,Criterios!$L$13:$M$17,2,0))+(VLOOKUP(G80,Criterios!$L$18:$M$22,2))+(VLOOKUP(H80,Criterios!$L$23:$M$27,2,0))+(VLOOKUP(I80,Criterios!$L$28:$M$32,2))+(VLOOKUP(J80,Criterios!$L$33:$M$37,2))+(VLOOKUP(K80,Criterios!$L$38:$M$42,2,0))+(VLOOKUP(L80,Criterios!$L$43:$M$47,2,0))+(VLOOKUP(M80,Criterios!$L$48:$M$52,2,0))+(VLOOKUP(N80,Criterios!$L$53:$M$57,2,0)),"")</f>
        <v>0.84</v>
      </c>
    </row>
    <row r="81" spans="1:16" x14ac:dyDescent="0.2">
      <c r="A81" s="2"/>
      <c r="B81" s="22">
        <v>123456864</v>
      </c>
      <c r="C81" s="1" t="str">
        <f>IFERROR(VLOOKUP(Servicios[[#This Row],[NIT]],Proveedores!$B$2:$C$202,2,0),"")</f>
        <v>Proveedor 76</v>
      </c>
      <c r="D81" s="4">
        <f t="shared" ca="1" si="3"/>
        <v>4</v>
      </c>
      <c r="E81" s="4">
        <f t="shared" ca="1" si="3"/>
        <v>2</v>
      </c>
      <c r="F81" s="4">
        <f t="shared" ca="1" si="3"/>
        <v>3</v>
      </c>
      <c r="G81" s="4">
        <f t="shared" ca="1" si="3"/>
        <v>3</v>
      </c>
      <c r="H81" s="4">
        <f t="shared" ca="1" si="3"/>
        <v>4</v>
      </c>
      <c r="I81" s="4">
        <f t="shared" ca="1" si="3"/>
        <v>5</v>
      </c>
      <c r="J81" s="4">
        <f t="shared" ca="1" si="3"/>
        <v>3</v>
      </c>
      <c r="K81" s="4">
        <f t="shared" ca="1" si="3"/>
        <v>3</v>
      </c>
      <c r="L81" s="4">
        <f t="shared" ca="1" si="3"/>
        <v>3</v>
      </c>
      <c r="M81" s="4">
        <f t="shared" ca="1" si="3"/>
        <v>3</v>
      </c>
      <c r="N81" s="4">
        <f t="shared" ca="1" si="3"/>
        <v>2</v>
      </c>
      <c r="P81" s="21">
        <f ca="1">IFERROR((VLOOKUP(D81,Criterios!$L$2:$M$7,2,0))+(VLOOKUP(E81,Criterios!$L$8:$M$12,2,0))+(VLOOKUP(F81,Criterios!$L$13:$M$17,2,0))+(VLOOKUP(G81,Criterios!$L$18:$M$22,2))+(VLOOKUP(H81,Criterios!$L$23:$M$27,2,0))+(VLOOKUP(I81,Criterios!$L$28:$M$32,2))+(VLOOKUP(J81,Criterios!$L$33:$M$37,2))+(VLOOKUP(K81,Criterios!$L$38:$M$42,2,0))+(VLOOKUP(L81,Criterios!$L$43:$M$47,2,0))+(VLOOKUP(M81,Criterios!$L$48:$M$52,2,0))+(VLOOKUP(N81,Criterios!$L$53:$M$57,2,0)),"")</f>
        <v>0.62000000000000011</v>
      </c>
    </row>
    <row r="82" spans="1:16" x14ac:dyDescent="0.2">
      <c r="A82" s="2"/>
      <c r="B82" s="22">
        <v>123456865</v>
      </c>
      <c r="C82" s="1" t="str">
        <f>IFERROR(VLOOKUP(Servicios[[#This Row],[NIT]],Proveedores!$B$2:$C$202,2,0),"")</f>
        <v>Proveedor 77</v>
      </c>
      <c r="D82" s="4">
        <f t="shared" ca="1" si="3"/>
        <v>2</v>
      </c>
      <c r="E82" s="4">
        <f t="shared" ca="1" si="3"/>
        <v>5</v>
      </c>
      <c r="F82" s="4">
        <f t="shared" ca="1" si="3"/>
        <v>4</v>
      </c>
      <c r="G82" s="4">
        <f t="shared" ca="1" si="3"/>
        <v>2</v>
      </c>
      <c r="H82" s="4">
        <f t="shared" ca="1" si="3"/>
        <v>4</v>
      </c>
      <c r="I82" s="4">
        <f t="shared" ca="1" si="3"/>
        <v>4</v>
      </c>
      <c r="J82" s="4">
        <f t="shared" ca="1" si="3"/>
        <v>4</v>
      </c>
      <c r="K82" s="4">
        <f t="shared" ca="1" si="3"/>
        <v>3</v>
      </c>
      <c r="L82" s="4">
        <f t="shared" ca="1" si="3"/>
        <v>3</v>
      </c>
      <c r="M82" s="4">
        <f t="shared" ca="1" si="3"/>
        <v>5</v>
      </c>
      <c r="N82" s="4">
        <f t="shared" ca="1" si="3"/>
        <v>4</v>
      </c>
      <c r="P82" s="21">
        <f ca="1">IFERROR((VLOOKUP(D82,Criterios!$L$2:$M$7,2,0))+(VLOOKUP(E82,Criterios!$L$8:$M$12,2,0))+(VLOOKUP(F82,Criterios!$L$13:$M$17,2,0))+(VLOOKUP(G82,Criterios!$L$18:$M$22,2))+(VLOOKUP(H82,Criterios!$L$23:$M$27,2,0))+(VLOOKUP(I82,Criterios!$L$28:$M$32,2))+(VLOOKUP(J82,Criterios!$L$33:$M$37,2))+(VLOOKUP(K82,Criterios!$L$38:$M$42,2,0))+(VLOOKUP(L82,Criterios!$L$43:$M$47,2,0))+(VLOOKUP(M82,Criterios!$L$48:$M$52,2,0))+(VLOOKUP(N82,Criterios!$L$53:$M$57,2,0)),"")</f>
        <v>0.69</v>
      </c>
    </row>
    <row r="83" spans="1:16" x14ac:dyDescent="0.2">
      <c r="A83" s="2"/>
      <c r="B83" s="22">
        <v>123456866</v>
      </c>
      <c r="C83" s="1" t="str">
        <f>IFERROR(VLOOKUP(Servicios[[#This Row],[NIT]],Proveedores!$B$2:$C$202,2,0),"")</f>
        <v>Proveedor 78</v>
      </c>
      <c r="D83" s="4">
        <f t="shared" ca="1" si="3"/>
        <v>4</v>
      </c>
      <c r="E83" s="4">
        <f t="shared" ca="1" si="3"/>
        <v>4</v>
      </c>
      <c r="F83" s="4">
        <f t="shared" ca="1" si="3"/>
        <v>4</v>
      </c>
      <c r="G83" s="4">
        <f t="shared" ca="1" si="3"/>
        <v>2</v>
      </c>
      <c r="H83" s="4">
        <f t="shared" ca="1" si="3"/>
        <v>5</v>
      </c>
      <c r="I83" s="4">
        <f t="shared" ca="1" si="3"/>
        <v>2</v>
      </c>
      <c r="J83" s="4">
        <f t="shared" ca="1" si="3"/>
        <v>4</v>
      </c>
      <c r="K83" s="4">
        <f t="shared" ca="1" si="3"/>
        <v>5</v>
      </c>
      <c r="L83" s="4">
        <f t="shared" ca="1" si="3"/>
        <v>3</v>
      </c>
      <c r="M83" s="4">
        <f t="shared" ca="1" si="3"/>
        <v>3</v>
      </c>
      <c r="N83" s="4">
        <f t="shared" ca="1" si="3"/>
        <v>2</v>
      </c>
      <c r="P83" s="21">
        <f ca="1">IFERROR((VLOOKUP(D83,Criterios!$L$2:$M$7,2,0))+(VLOOKUP(E83,Criterios!$L$8:$M$12,2,0))+(VLOOKUP(F83,Criterios!$L$13:$M$17,2,0))+(VLOOKUP(G83,Criterios!$L$18:$M$22,2))+(VLOOKUP(H83,Criterios!$L$23:$M$27,2,0))+(VLOOKUP(I83,Criterios!$L$28:$M$32,2))+(VLOOKUP(J83,Criterios!$L$33:$M$37,2))+(VLOOKUP(K83,Criterios!$L$38:$M$42,2,0))+(VLOOKUP(L83,Criterios!$L$43:$M$47,2,0))+(VLOOKUP(M83,Criterios!$L$48:$M$52,2,0))+(VLOOKUP(N83,Criterios!$L$53:$M$57,2,0)),"")</f>
        <v>0.75</v>
      </c>
    </row>
    <row r="84" spans="1:16" x14ac:dyDescent="0.2">
      <c r="A84" s="2"/>
      <c r="B84" s="22">
        <v>123456867</v>
      </c>
      <c r="C84" s="1" t="str">
        <f>IFERROR(VLOOKUP(Servicios[[#This Row],[NIT]],Proveedores!$B$2:$C$202,2,0),"")</f>
        <v>Proveedor 79</v>
      </c>
      <c r="D84" s="4">
        <f t="shared" ca="1" si="3"/>
        <v>4</v>
      </c>
      <c r="E84" s="4">
        <f t="shared" ca="1" si="3"/>
        <v>2</v>
      </c>
      <c r="F84" s="4">
        <f t="shared" ca="1" si="3"/>
        <v>4</v>
      </c>
      <c r="G84" s="4">
        <f t="shared" ca="1" si="3"/>
        <v>4</v>
      </c>
      <c r="H84" s="4">
        <f t="shared" ca="1" si="3"/>
        <v>4</v>
      </c>
      <c r="I84" s="4">
        <f t="shared" ca="1" si="3"/>
        <v>3</v>
      </c>
      <c r="J84" s="4">
        <f t="shared" ca="1" si="3"/>
        <v>5</v>
      </c>
      <c r="K84" s="4">
        <f t="shared" ca="1" si="3"/>
        <v>2</v>
      </c>
      <c r="L84" s="4">
        <f t="shared" ca="1" si="3"/>
        <v>5</v>
      </c>
      <c r="M84" s="4">
        <f t="shared" ca="1" si="3"/>
        <v>3</v>
      </c>
      <c r="N84" s="4">
        <f t="shared" ca="1" si="3"/>
        <v>2</v>
      </c>
      <c r="P84" s="21">
        <f ca="1">IFERROR((VLOOKUP(D84,Criterios!$L$2:$M$7,2,0))+(VLOOKUP(E84,Criterios!$L$8:$M$12,2,0))+(VLOOKUP(F84,Criterios!$L$13:$M$17,2,0))+(VLOOKUP(G84,Criterios!$L$18:$M$22,2))+(VLOOKUP(H84,Criterios!$L$23:$M$27,2,0))+(VLOOKUP(I84,Criterios!$L$28:$M$32,2))+(VLOOKUP(J84,Criterios!$L$33:$M$37,2))+(VLOOKUP(K84,Criterios!$L$38:$M$42,2,0))+(VLOOKUP(L84,Criterios!$L$43:$M$47,2,0))+(VLOOKUP(M84,Criterios!$L$48:$M$52,2,0))+(VLOOKUP(N84,Criterios!$L$53:$M$57,2,0)),"")</f>
        <v>0.62000000000000011</v>
      </c>
    </row>
    <row r="85" spans="1:16" x14ac:dyDescent="0.2">
      <c r="A85" s="2"/>
      <c r="B85" s="22">
        <v>123456868</v>
      </c>
      <c r="C85" s="1" t="str">
        <f>IFERROR(VLOOKUP(Servicios[[#This Row],[NIT]],Proveedores!$B$2:$C$202,2,0),"")</f>
        <v>Proveedor 80</v>
      </c>
      <c r="D85" s="4">
        <f t="shared" ca="1" si="3"/>
        <v>4</v>
      </c>
      <c r="E85" s="4">
        <f t="shared" ca="1" si="3"/>
        <v>4</v>
      </c>
      <c r="F85" s="4">
        <f t="shared" ca="1" si="3"/>
        <v>3</v>
      </c>
      <c r="G85" s="4">
        <f t="shared" ca="1" si="3"/>
        <v>3</v>
      </c>
      <c r="H85" s="4">
        <f t="shared" ca="1" si="3"/>
        <v>3</v>
      </c>
      <c r="I85" s="4">
        <f t="shared" ca="1" si="3"/>
        <v>5</v>
      </c>
      <c r="J85" s="4">
        <f t="shared" ca="1" si="3"/>
        <v>2</v>
      </c>
      <c r="K85" s="4">
        <f t="shared" ca="1" si="3"/>
        <v>4</v>
      </c>
      <c r="L85" s="4">
        <f t="shared" ca="1" si="3"/>
        <v>3</v>
      </c>
      <c r="M85" s="4">
        <f t="shared" ca="1" si="3"/>
        <v>5</v>
      </c>
      <c r="N85" s="4">
        <f t="shared" ca="1" si="3"/>
        <v>2</v>
      </c>
      <c r="P85" s="21">
        <f ca="1">IFERROR((VLOOKUP(D85,Criterios!$L$2:$M$7,2,0))+(VLOOKUP(E85,Criterios!$L$8:$M$12,2,0))+(VLOOKUP(F85,Criterios!$L$13:$M$17,2,0))+(VLOOKUP(G85,Criterios!$L$18:$M$22,2))+(VLOOKUP(H85,Criterios!$L$23:$M$27,2,0))+(VLOOKUP(I85,Criterios!$L$28:$M$32,2))+(VLOOKUP(J85,Criterios!$L$33:$M$37,2))+(VLOOKUP(K85,Criterios!$L$38:$M$42,2,0))+(VLOOKUP(L85,Criterios!$L$43:$M$47,2,0))+(VLOOKUP(M85,Criterios!$L$48:$M$52,2,0))+(VLOOKUP(N85,Criterios!$L$53:$M$57,2,0)),"")</f>
        <v>0.72000000000000008</v>
      </c>
    </row>
    <row r="86" spans="1:16" x14ac:dyDescent="0.2">
      <c r="A86" s="2"/>
      <c r="B86" s="22">
        <v>123456869</v>
      </c>
      <c r="C86" s="1" t="str">
        <f>IFERROR(VLOOKUP(Servicios[[#This Row],[NIT]],Proveedores!$B$2:$C$202,2,0),"")</f>
        <v>Proveedor 81</v>
      </c>
      <c r="D86" s="4">
        <f t="shared" ca="1" si="3"/>
        <v>4</v>
      </c>
      <c r="E86" s="4">
        <f t="shared" ca="1" si="3"/>
        <v>2</v>
      </c>
      <c r="F86" s="4">
        <f t="shared" ca="1" si="3"/>
        <v>2</v>
      </c>
      <c r="G86" s="4">
        <f t="shared" ca="1" si="3"/>
        <v>2</v>
      </c>
      <c r="H86" s="4">
        <f t="shared" ca="1" si="3"/>
        <v>5</v>
      </c>
      <c r="I86" s="4">
        <f t="shared" ca="1" si="3"/>
        <v>2</v>
      </c>
      <c r="J86" s="4">
        <f t="shared" ca="1" si="3"/>
        <v>5</v>
      </c>
      <c r="K86" s="4">
        <f t="shared" ca="1" si="3"/>
        <v>5</v>
      </c>
      <c r="L86" s="4">
        <f t="shared" ca="1" si="3"/>
        <v>3</v>
      </c>
      <c r="M86" s="4">
        <f t="shared" ca="1" si="3"/>
        <v>4</v>
      </c>
      <c r="N86" s="4">
        <f t="shared" ca="1" si="3"/>
        <v>2</v>
      </c>
      <c r="P86" s="21">
        <f ca="1">IFERROR((VLOOKUP(D86,Criterios!$L$2:$M$7,2,0))+(VLOOKUP(E86,Criterios!$L$8:$M$12,2,0))+(VLOOKUP(F86,Criterios!$L$13:$M$17,2,0))+(VLOOKUP(G86,Criterios!$L$18:$M$22,2))+(VLOOKUP(H86,Criterios!$L$23:$M$27,2,0))+(VLOOKUP(I86,Criterios!$L$28:$M$32,2))+(VLOOKUP(J86,Criterios!$L$33:$M$37,2))+(VLOOKUP(K86,Criterios!$L$38:$M$42,2,0))+(VLOOKUP(L86,Criterios!$L$43:$M$47,2,0))+(VLOOKUP(M86,Criterios!$L$48:$M$52,2,0))+(VLOOKUP(N86,Criterios!$L$53:$M$57,2,0)),"")</f>
        <v>0.7400000000000001</v>
      </c>
    </row>
    <row r="87" spans="1:16" x14ac:dyDescent="0.2">
      <c r="A87" s="2"/>
      <c r="B87" s="22">
        <v>123456870</v>
      </c>
      <c r="C87" s="1" t="str">
        <f>IFERROR(VLOOKUP(Servicios[[#This Row],[NIT]],Proveedores!$B$2:$C$202,2,0),"")</f>
        <v>Proveedor 82</v>
      </c>
      <c r="D87" s="4">
        <f t="shared" ca="1" si="3"/>
        <v>3</v>
      </c>
      <c r="E87" s="4">
        <f t="shared" ca="1" si="3"/>
        <v>4</v>
      </c>
      <c r="F87" s="4">
        <f t="shared" ca="1" si="3"/>
        <v>4</v>
      </c>
      <c r="G87" s="4">
        <f t="shared" ca="1" si="3"/>
        <v>2</v>
      </c>
      <c r="H87" s="4">
        <f t="shared" ca="1" si="3"/>
        <v>2</v>
      </c>
      <c r="I87" s="4">
        <f t="shared" ca="1" si="3"/>
        <v>5</v>
      </c>
      <c r="J87" s="4">
        <f t="shared" ca="1" si="3"/>
        <v>3</v>
      </c>
      <c r="K87" s="4">
        <f t="shared" ca="1" si="3"/>
        <v>5</v>
      </c>
      <c r="L87" s="4">
        <f t="shared" ca="1" si="3"/>
        <v>2</v>
      </c>
      <c r="M87" s="4">
        <f t="shared" ca="1" si="3"/>
        <v>3</v>
      </c>
      <c r="N87" s="4">
        <f t="shared" ca="1" si="3"/>
        <v>4</v>
      </c>
      <c r="P87" s="21">
        <f ca="1">IFERROR((VLOOKUP(D87,Criterios!$L$2:$M$7,2,0))+(VLOOKUP(E87,Criterios!$L$8:$M$12,2,0))+(VLOOKUP(F87,Criterios!$L$13:$M$17,2,0))+(VLOOKUP(G87,Criterios!$L$18:$M$22,2))+(VLOOKUP(H87,Criterios!$L$23:$M$27,2,0))+(VLOOKUP(I87,Criterios!$L$28:$M$32,2))+(VLOOKUP(J87,Criterios!$L$33:$M$37,2))+(VLOOKUP(K87,Criterios!$L$38:$M$42,2,0))+(VLOOKUP(L87,Criterios!$L$43:$M$47,2,0))+(VLOOKUP(M87,Criterios!$L$48:$M$52,2,0))+(VLOOKUP(N87,Criterios!$L$53:$M$57,2,0)),"")</f>
        <v>0.7400000000000001</v>
      </c>
    </row>
    <row r="88" spans="1:16" x14ac:dyDescent="0.2">
      <c r="A88" s="2"/>
      <c r="B88" s="22">
        <v>123456871</v>
      </c>
      <c r="C88" s="1" t="str">
        <f>IFERROR(VLOOKUP(Servicios[[#This Row],[NIT]],Proveedores!$B$2:$C$202,2,0),"")</f>
        <v>Proveedor 83</v>
      </c>
      <c r="D88" s="4">
        <f t="shared" ca="1" si="3"/>
        <v>4</v>
      </c>
      <c r="E88" s="4">
        <f t="shared" ca="1" si="3"/>
        <v>5</v>
      </c>
      <c r="F88" s="4">
        <f t="shared" ca="1" si="3"/>
        <v>4</v>
      </c>
      <c r="G88" s="4">
        <f t="shared" ca="1" si="3"/>
        <v>5</v>
      </c>
      <c r="H88" s="4">
        <f t="shared" ca="1" si="3"/>
        <v>3</v>
      </c>
      <c r="I88" s="4">
        <f t="shared" ca="1" si="3"/>
        <v>5</v>
      </c>
      <c r="J88" s="4">
        <f t="shared" ca="1" si="3"/>
        <v>5</v>
      </c>
      <c r="K88" s="4">
        <f t="shared" ca="1" si="3"/>
        <v>5</v>
      </c>
      <c r="L88" s="4">
        <f t="shared" ca="1" si="3"/>
        <v>5</v>
      </c>
      <c r="M88" s="4">
        <f t="shared" ca="1" si="3"/>
        <v>5</v>
      </c>
      <c r="N88" s="4">
        <f t="shared" ca="1" si="3"/>
        <v>5</v>
      </c>
      <c r="P88" s="21">
        <f ca="1">IFERROR((VLOOKUP(D88,Criterios!$L$2:$M$7,2,0))+(VLOOKUP(E88,Criterios!$L$8:$M$12,2,0))+(VLOOKUP(F88,Criterios!$L$13:$M$17,2,0))+(VLOOKUP(G88,Criterios!$L$18:$M$22,2))+(VLOOKUP(H88,Criterios!$L$23:$M$27,2,0))+(VLOOKUP(I88,Criterios!$L$28:$M$32,2))+(VLOOKUP(J88,Criterios!$L$33:$M$37,2))+(VLOOKUP(K88,Criterios!$L$38:$M$42,2,0))+(VLOOKUP(L88,Criterios!$L$43:$M$47,2,0))+(VLOOKUP(M88,Criterios!$L$48:$M$52,2,0))+(VLOOKUP(N88,Criterios!$L$53:$M$57,2,0)),"")</f>
        <v>0.94999999999999984</v>
      </c>
    </row>
    <row r="89" spans="1:16" x14ac:dyDescent="0.2">
      <c r="A89" s="2"/>
      <c r="B89" s="22">
        <v>123456872</v>
      </c>
      <c r="C89" s="1" t="str">
        <f>IFERROR(VLOOKUP(Servicios[[#This Row],[NIT]],Proveedores!$B$2:$C$202,2,0),"")</f>
        <v>Proveedor 84</v>
      </c>
      <c r="D89" s="4">
        <f t="shared" ca="1" si="3"/>
        <v>4</v>
      </c>
      <c r="E89" s="4">
        <f t="shared" ca="1" si="3"/>
        <v>5</v>
      </c>
      <c r="F89" s="4">
        <f t="shared" ca="1" si="3"/>
        <v>2</v>
      </c>
      <c r="G89" s="4">
        <f t="shared" ca="1" si="3"/>
        <v>5</v>
      </c>
      <c r="H89" s="4">
        <f t="shared" ca="1" si="3"/>
        <v>3</v>
      </c>
      <c r="I89" s="4">
        <f t="shared" ca="1" si="3"/>
        <v>4</v>
      </c>
      <c r="J89" s="4">
        <f t="shared" ca="1" si="3"/>
        <v>2</v>
      </c>
      <c r="K89" s="4">
        <f t="shared" ca="1" si="3"/>
        <v>3</v>
      </c>
      <c r="L89" s="4">
        <f t="shared" ca="1" si="3"/>
        <v>2</v>
      </c>
      <c r="M89" s="4">
        <f t="shared" ca="1" si="3"/>
        <v>3</v>
      </c>
      <c r="N89" s="4">
        <f t="shared" ca="1" si="3"/>
        <v>2</v>
      </c>
      <c r="P89" s="21">
        <f ca="1">IFERROR((VLOOKUP(D89,Criterios!$L$2:$M$7,2,0))+(VLOOKUP(E89,Criterios!$L$8:$M$12,2,0))+(VLOOKUP(F89,Criterios!$L$13:$M$17,2,0))+(VLOOKUP(G89,Criterios!$L$18:$M$22,2))+(VLOOKUP(H89,Criterios!$L$23:$M$27,2,0))+(VLOOKUP(I89,Criterios!$L$28:$M$32,2))+(VLOOKUP(J89,Criterios!$L$33:$M$37,2))+(VLOOKUP(K89,Criterios!$L$38:$M$42,2,0))+(VLOOKUP(L89,Criterios!$L$43:$M$47,2,0))+(VLOOKUP(M89,Criterios!$L$48:$M$52,2,0))+(VLOOKUP(N89,Criterios!$L$53:$M$57,2,0)),"")</f>
        <v>0.6100000000000001</v>
      </c>
    </row>
    <row r="90" spans="1:16" x14ac:dyDescent="0.2">
      <c r="A90" s="2"/>
      <c r="B90" s="22">
        <v>123456873</v>
      </c>
      <c r="C90" s="1" t="str">
        <f>IFERROR(VLOOKUP(Servicios[[#This Row],[NIT]],Proveedores!$B$2:$C$202,2,0),"")</f>
        <v>Proveedor 85</v>
      </c>
      <c r="D90" s="4">
        <f t="shared" ca="1" si="3"/>
        <v>4</v>
      </c>
      <c r="E90" s="4">
        <f t="shared" ca="1" si="3"/>
        <v>5</v>
      </c>
      <c r="F90" s="4">
        <f t="shared" ca="1" si="3"/>
        <v>2</v>
      </c>
      <c r="G90" s="4">
        <f t="shared" ca="1" si="3"/>
        <v>3</v>
      </c>
      <c r="H90" s="4">
        <f t="shared" ca="1" si="3"/>
        <v>2</v>
      </c>
      <c r="I90" s="4">
        <f t="shared" ca="1" si="3"/>
        <v>2</v>
      </c>
      <c r="J90" s="4">
        <f t="shared" ca="1" si="3"/>
        <v>3</v>
      </c>
      <c r="K90" s="4">
        <f t="shared" ca="1" si="3"/>
        <v>2</v>
      </c>
      <c r="L90" s="4">
        <f t="shared" ca="1" si="3"/>
        <v>3</v>
      </c>
      <c r="M90" s="4">
        <f t="shared" ca="1" si="3"/>
        <v>5</v>
      </c>
      <c r="N90" s="4">
        <f t="shared" ca="1" si="3"/>
        <v>5</v>
      </c>
      <c r="P90" s="21">
        <f ca="1">IFERROR((VLOOKUP(D90,Criterios!$L$2:$M$7,2,0))+(VLOOKUP(E90,Criterios!$L$8:$M$12,2,0))+(VLOOKUP(F90,Criterios!$L$13:$M$17,2,0))+(VLOOKUP(G90,Criterios!$L$18:$M$22,2))+(VLOOKUP(H90,Criterios!$L$23:$M$27,2,0))+(VLOOKUP(I90,Criterios!$L$28:$M$32,2))+(VLOOKUP(J90,Criterios!$L$33:$M$37,2))+(VLOOKUP(K90,Criterios!$L$38:$M$42,2,0))+(VLOOKUP(L90,Criterios!$L$43:$M$47,2,0))+(VLOOKUP(M90,Criterios!$L$48:$M$52,2,0))+(VLOOKUP(N90,Criterios!$L$53:$M$57,2,0)),"")</f>
        <v>0.63</v>
      </c>
    </row>
    <row r="91" spans="1:16" x14ac:dyDescent="0.2">
      <c r="A91" s="2"/>
      <c r="B91" s="22">
        <v>123456874</v>
      </c>
      <c r="C91" s="1" t="str">
        <f>IFERROR(VLOOKUP(Servicios[[#This Row],[NIT]],Proveedores!$B$2:$C$202,2,0),"")</f>
        <v>Proveedor 86</v>
      </c>
      <c r="D91" s="4">
        <f t="shared" ca="1" si="3"/>
        <v>4</v>
      </c>
      <c r="E91" s="4">
        <f t="shared" ca="1" si="3"/>
        <v>2</v>
      </c>
      <c r="F91" s="4">
        <f t="shared" ca="1" si="3"/>
        <v>5</v>
      </c>
      <c r="G91" s="4">
        <f t="shared" ca="1" si="3"/>
        <v>2</v>
      </c>
      <c r="H91" s="4">
        <f t="shared" ca="1" si="3"/>
        <v>3</v>
      </c>
      <c r="I91" s="4">
        <f t="shared" ca="1" si="3"/>
        <v>2</v>
      </c>
      <c r="J91" s="4">
        <f t="shared" ca="1" si="3"/>
        <v>4</v>
      </c>
      <c r="K91" s="4">
        <f t="shared" ca="1" si="3"/>
        <v>4</v>
      </c>
      <c r="L91" s="4">
        <f t="shared" ca="1" si="3"/>
        <v>5</v>
      </c>
      <c r="M91" s="4">
        <f t="shared" ca="1" si="3"/>
        <v>4</v>
      </c>
      <c r="N91" s="4">
        <f t="shared" ca="1" si="3"/>
        <v>2</v>
      </c>
      <c r="P91" s="21">
        <f ca="1">IFERROR((VLOOKUP(D91,Criterios!$L$2:$M$7,2,0))+(VLOOKUP(E91,Criterios!$L$8:$M$12,2,0))+(VLOOKUP(F91,Criterios!$L$13:$M$17,2,0))+(VLOOKUP(G91,Criterios!$L$18:$M$22,2))+(VLOOKUP(H91,Criterios!$L$23:$M$27,2,0))+(VLOOKUP(I91,Criterios!$L$28:$M$32,2))+(VLOOKUP(J91,Criterios!$L$33:$M$37,2))+(VLOOKUP(K91,Criterios!$L$38:$M$42,2,0))+(VLOOKUP(L91,Criterios!$L$43:$M$47,2,0))+(VLOOKUP(M91,Criterios!$L$48:$M$52,2,0))+(VLOOKUP(N91,Criterios!$L$53:$M$57,2,0)),"")</f>
        <v>0.72</v>
      </c>
    </row>
    <row r="92" spans="1:16" x14ac:dyDescent="0.2">
      <c r="A92" s="2"/>
      <c r="B92" s="22">
        <v>123456875</v>
      </c>
      <c r="C92" s="1" t="str">
        <f>IFERROR(VLOOKUP(Servicios[[#This Row],[NIT]],Proveedores!$B$2:$C$202,2,0),"")</f>
        <v>Proveedor 87</v>
      </c>
      <c r="D92" s="4">
        <f t="shared" ca="1" si="3"/>
        <v>3</v>
      </c>
      <c r="E92" s="4">
        <f t="shared" ca="1" si="3"/>
        <v>5</v>
      </c>
      <c r="F92" s="4">
        <f t="shared" ca="1" si="3"/>
        <v>2</v>
      </c>
      <c r="G92" s="4">
        <f t="shared" ca="1" si="3"/>
        <v>5</v>
      </c>
      <c r="H92" s="4">
        <f t="shared" ca="1" si="3"/>
        <v>3</v>
      </c>
      <c r="I92" s="4">
        <f t="shared" ca="1" si="3"/>
        <v>4</v>
      </c>
      <c r="J92" s="4">
        <f t="shared" ca="1" si="3"/>
        <v>2</v>
      </c>
      <c r="K92" s="4">
        <f t="shared" ca="1" si="3"/>
        <v>5</v>
      </c>
      <c r="L92" s="4">
        <f t="shared" ca="1" si="3"/>
        <v>5</v>
      </c>
      <c r="M92" s="4">
        <f t="shared" ca="1" si="3"/>
        <v>4</v>
      </c>
      <c r="N92" s="4">
        <f t="shared" ca="1" si="3"/>
        <v>4</v>
      </c>
      <c r="P92" s="21">
        <f ca="1">IFERROR((VLOOKUP(D92,Criterios!$L$2:$M$7,2,0))+(VLOOKUP(E92,Criterios!$L$8:$M$12,2,0))+(VLOOKUP(F92,Criterios!$L$13:$M$17,2,0))+(VLOOKUP(G92,Criterios!$L$18:$M$22,2))+(VLOOKUP(H92,Criterios!$L$23:$M$27,2,0))+(VLOOKUP(I92,Criterios!$L$28:$M$32,2))+(VLOOKUP(J92,Criterios!$L$33:$M$37,2))+(VLOOKUP(K92,Criterios!$L$38:$M$42,2,0))+(VLOOKUP(L92,Criterios!$L$43:$M$47,2,0))+(VLOOKUP(M92,Criterios!$L$48:$M$52,2,0))+(VLOOKUP(N92,Criterios!$L$53:$M$57,2,0)),"")</f>
        <v>0.83</v>
      </c>
    </row>
    <row r="93" spans="1:16" x14ac:dyDescent="0.2">
      <c r="A93" s="2"/>
      <c r="B93" s="22">
        <v>123456876</v>
      </c>
      <c r="C93" s="1" t="str">
        <f>IFERROR(VLOOKUP(Servicios[[#This Row],[NIT]],Proveedores!$B$2:$C$202,2,0),"")</f>
        <v>Proveedor 88</v>
      </c>
      <c r="D93" s="4">
        <f t="shared" ca="1" si="3"/>
        <v>5</v>
      </c>
      <c r="E93" s="4">
        <f t="shared" ca="1" si="3"/>
        <v>3</v>
      </c>
      <c r="F93" s="4">
        <f t="shared" ca="1" si="3"/>
        <v>5</v>
      </c>
      <c r="G93" s="4">
        <f t="shared" ca="1" si="3"/>
        <v>5</v>
      </c>
      <c r="H93" s="4">
        <f t="shared" ca="1" si="3"/>
        <v>3</v>
      </c>
      <c r="I93" s="4">
        <f t="shared" ca="1" si="3"/>
        <v>4</v>
      </c>
      <c r="J93" s="4">
        <f t="shared" ca="1" si="3"/>
        <v>4</v>
      </c>
      <c r="K93" s="4">
        <f t="shared" ca="1" si="3"/>
        <v>3</v>
      </c>
      <c r="L93" s="4">
        <f t="shared" ca="1" si="3"/>
        <v>3</v>
      </c>
      <c r="M93" s="4">
        <f t="shared" ca="1" si="3"/>
        <v>2</v>
      </c>
      <c r="N93" s="4">
        <f t="shared" ca="1" si="3"/>
        <v>4</v>
      </c>
      <c r="P93" s="21">
        <f ca="1">IFERROR((VLOOKUP(D93,Criterios!$L$2:$M$7,2,0))+(VLOOKUP(E93,Criterios!$L$8:$M$12,2,0))+(VLOOKUP(F93,Criterios!$L$13:$M$17,2,0))+(VLOOKUP(G93,Criterios!$L$18:$M$22,2))+(VLOOKUP(H93,Criterios!$L$23:$M$27,2,0))+(VLOOKUP(I93,Criterios!$L$28:$M$32,2))+(VLOOKUP(J93,Criterios!$L$33:$M$37,2))+(VLOOKUP(K93,Criterios!$L$38:$M$42,2,0))+(VLOOKUP(L93,Criterios!$L$43:$M$47,2,0))+(VLOOKUP(M93,Criterios!$L$48:$M$52,2,0))+(VLOOKUP(N93,Criterios!$L$53:$M$57,2,0)),"")</f>
        <v>0.70000000000000007</v>
      </c>
    </row>
    <row r="94" spans="1:16" x14ac:dyDescent="0.2">
      <c r="A94" s="2"/>
      <c r="B94" s="22">
        <v>123456877</v>
      </c>
      <c r="C94" s="1" t="str">
        <f>IFERROR(VLOOKUP(Servicios[[#This Row],[NIT]],Proveedores!$B$2:$C$202,2,0),"")</f>
        <v>Proveedor 89</v>
      </c>
      <c r="D94" s="4">
        <f t="shared" ca="1" si="3"/>
        <v>4</v>
      </c>
      <c r="E94" s="4">
        <f t="shared" ca="1" si="3"/>
        <v>3</v>
      </c>
      <c r="F94" s="4">
        <f t="shared" ca="1" si="3"/>
        <v>2</v>
      </c>
      <c r="G94" s="4">
        <f t="shared" ca="1" si="3"/>
        <v>4</v>
      </c>
      <c r="H94" s="4">
        <f t="shared" ca="1" si="3"/>
        <v>2</v>
      </c>
      <c r="I94" s="4">
        <f t="shared" ca="1" si="3"/>
        <v>2</v>
      </c>
      <c r="J94" s="4">
        <f t="shared" ca="1" si="3"/>
        <v>4</v>
      </c>
      <c r="K94" s="4">
        <f t="shared" ca="1" si="3"/>
        <v>2</v>
      </c>
      <c r="L94" s="4">
        <f t="shared" ca="1" si="3"/>
        <v>2</v>
      </c>
      <c r="M94" s="4">
        <f t="shared" ca="1" si="3"/>
        <v>5</v>
      </c>
      <c r="N94" s="4">
        <f t="shared" ca="1" si="3"/>
        <v>5</v>
      </c>
      <c r="P94" s="21">
        <f ca="1">IFERROR((VLOOKUP(D94,Criterios!$L$2:$M$7,2,0))+(VLOOKUP(E94,Criterios!$L$8:$M$12,2,0))+(VLOOKUP(F94,Criterios!$L$13:$M$17,2,0))+(VLOOKUP(G94,Criterios!$L$18:$M$22,2))+(VLOOKUP(H94,Criterios!$L$23:$M$27,2,0))+(VLOOKUP(I94,Criterios!$L$28:$M$32,2))+(VLOOKUP(J94,Criterios!$L$33:$M$37,2))+(VLOOKUP(K94,Criterios!$L$38:$M$42,2,0))+(VLOOKUP(L94,Criterios!$L$43:$M$47,2,0))+(VLOOKUP(M94,Criterios!$L$48:$M$52,2,0))+(VLOOKUP(N94,Criterios!$L$53:$M$57,2,0)),"")</f>
        <v>0.61</v>
      </c>
    </row>
    <row r="95" spans="1:16" x14ac:dyDescent="0.2">
      <c r="A95" s="2"/>
      <c r="B95" s="22">
        <v>123456878</v>
      </c>
      <c r="C95" s="1" t="str">
        <f>IFERROR(VLOOKUP(Servicios[[#This Row],[NIT]],Proveedores!$B$2:$C$202,2,0),"")</f>
        <v>Proveedor 90</v>
      </c>
      <c r="D95" s="4">
        <f t="shared" ca="1" si="3"/>
        <v>3</v>
      </c>
      <c r="E95" s="4">
        <f t="shared" ca="1" si="3"/>
        <v>5</v>
      </c>
      <c r="F95" s="4">
        <f t="shared" ca="1" si="3"/>
        <v>2</v>
      </c>
      <c r="G95" s="4">
        <f t="shared" ca="1" si="3"/>
        <v>4</v>
      </c>
      <c r="H95" s="4">
        <f t="shared" ca="1" si="3"/>
        <v>5</v>
      </c>
      <c r="I95" s="4">
        <f t="shared" ca="1" si="3"/>
        <v>4</v>
      </c>
      <c r="J95" s="4">
        <f t="shared" ca="1" si="3"/>
        <v>2</v>
      </c>
      <c r="K95" s="4">
        <f t="shared" ca="1" si="3"/>
        <v>2</v>
      </c>
      <c r="L95" s="4">
        <f t="shared" ca="1" si="3"/>
        <v>4</v>
      </c>
      <c r="M95" s="4">
        <f t="shared" ca="1" si="3"/>
        <v>3</v>
      </c>
      <c r="N95" s="4">
        <f t="shared" ca="1" si="3"/>
        <v>5</v>
      </c>
      <c r="P95" s="21">
        <f ca="1">IFERROR((VLOOKUP(D95,Criterios!$L$2:$M$7,2,0))+(VLOOKUP(E95,Criterios!$L$8:$M$12,2,0))+(VLOOKUP(F95,Criterios!$L$13:$M$17,2,0))+(VLOOKUP(G95,Criterios!$L$18:$M$22,2))+(VLOOKUP(H95,Criterios!$L$23:$M$27,2,0))+(VLOOKUP(I95,Criterios!$L$28:$M$32,2))+(VLOOKUP(J95,Criterios!$L$33:$M$37,2))+(VLOOKUP(K95,Criterios!$L$38:$M$42,2,0))+(VLOOKUP(L95,Criterios!$L$43:$M$47,2,0))+(VLOOKUP(M95,Criterios!$L$48:$M$52,2,0))+(VLOOKUP(N95,Criterios!$L$53:$M$57,2,0)),"")</f>
        <v>0.64</v>
      </c>
    </row>
    <row r="96" spans="1:16" x14ac:dyDescent="0.2">
      <c r="A96" s="2"/>
      <c r="B96" s="22">
        <v>123456879</v>
      </c>
      <c r="C96" s="1" t="str">
        <f>IFERROR(VLOOKUP(Servicios[[#This Row],[NIT]],Proveedores!$B$2:$C$202,2,0),"")</f>
        <v>Proveedor 91</v>
      </c>
      <c r="D96" s="4">
        <f t="shared" ca="1" si="3"/>
        <v>5</v>
      </c>
      <c r="E96" s="4">
        <f t="shared" ca="1" si="3"/>
        <v>5</v>
      </c>
      <c r="F96" s="4">
        <f t="shared" ca="1" si="3"/>
        <v>3</v>
      </c>
      <c r="G96" s="4">
        <f t="shared" ca="1" si="3"/>
        <v>5</v>
      </c>
      <c r="H96" s="4">
        <f t="shared" ca="1" si="3"/>
        <v>2</v>
      </c>
      <c r="I96" s="4">
        <f t="shared" ca="1" si="3"/>
        <v>4</v>
      </c>
      <c r="J96" s="4">
        <f t="shared" ca="1" si="3"/>
        <v>3</v>
      </c>
      <c r="K96" s="4">
        <f t="shared" ca="1" si="3"/>
        <v>3</v>
      </c>
      <c r="L96" s="4">
        <f t="shared" ca="1" si="3"/>
        <v>2</v>
      </c>
      <c r="M96" s="4">
        <f t="shared" ca="1" si="3"/>
        <v>2</v>
      </c>
      <c r="N96" s="4">
        <f t="shared" ca="1" si="3"/>
        <v>5</v>
      </c>
      <c r="P96" s="21">
        <f ca="1">IFERROR((VLOOKUP(D96,Criterios!$L$2:$M$7,2,0))+(VLOOKUP(E96,Criterios!$L$8:$M$12,2,0))+(VLOOKUP(F96,Criterios!$L$13:$M$17,2,0))+(VLOOKUP(G96,Criterios!$L$18:$M$22,2))+(VLOOKUP(H96,Criterios!$L$23:$M$27,2,0))+(VLOOKUP(I96,Criterios!$L$28:$M$32,2))+(VLOOKUP(J96,Criterios!$L$33:$M$37,2))+(VLOOKUP(K96,Criterios!$L$38:$M$42,2,0))+(VLOOKUP(L96,Criterios!$L$43:$M$47,2,0))+(VLOOKUP(M96,Criterios!$L$48:$M$52,2,0))+(VLOOKUP(N96,Criterios!$L$53:$M$57,2,0)),"")</f>
        <v>0.68</v>
      </c>
    </row>
    <row r="97" spans="1:16" x14ac:dyDescent="0.2">
      <c r="A97" s="2"/>
      <c r="B97" s="22">
        <v>123456880</v>
      </c>
      <c r="C97" s="1" t="str">
        <f>IFERROR(VLOOKUP(Servicios[[#This Row],[NIT]],Proveedores!$B$2:$C$202,2,0),"")</f>
        <v>Proveedor 92</v>
      </c>
      <c r="D97" s="4">
        <f t="shared" ca="1" si="3"/>
        <v>3</v>
      </c>
      <c r="E97" s="4">
        <f t="shared" ca="1" si="3"/>
        <v>5</v>
      </c>
      <c r="F97" s="4">
        <f t="shared" ca="1" si="3"/>
        <v>2</v>
      </c>
      <c r="G97" s="4">
        <f t="shared" ca="1" si="3"/>
        <v>2</v>
      </c>
      <c r="H97" s="4">
        <f t="shared" ca="1" si="3"/>
        <v>5</v>
      </c>
      <c r="I97" s="4">
        <f t="shared" ca="1" si="3"/>
        <v>4</v>
      </c>
      <c r="J97" s="4">
        <f t="shared" ca="1" si="3"/>
        <v>2</v>
      </c>
      <c r="K97" s="4">
        <f t="shared" ca="1" si="3"/>
        <v>3</v>
      </c>
      <c r="L97" s="4">
        <f t="shared" ca="1" si="3"/>
        <v>2</v>
      </c>
      <c r="M97" s="4">
        <f t="shared" ca="1" si="3"/>
        <v>5</v>
      </c>
      <c r="N97" s="4">
        <f t="shared" ca="1" si="3"/>
        <v>2</v>
      </c>
      <c r="P97" s="21">
        <f ca="1">IFERROR((VLOOKUP(D97,Criterios!$L$2:$M$7,2,0))+(VLOOKUP(E97,Criterios!$L$8:$M$12,2,0))+(VLOOKUP(F97,Criterios!$L$13:$M$17,2,0))+(VLOOKUP(G97,Criterios!$L$18:$M$22,2))+(VLOOKUP(H97,Criterios!$L$23:$M$27,2,0))+(VLOOKUP(I97,Criterios!$L$28:$M$32,2))+(VLOOKUP(J97,Criterios!$L$33:$M$37,2))+(VLOOKUP(K97,Criterios!$L$38:$M$42,2,0))+(VLOOKUP(L97,Criterios!$L$43:$M$47,2,0))+(VLOOKUP(M97,Criterios!$L$48:$M$52,2,0))+(VLOOKUP(N97,Criterios!$L$53:$M$57,2,0)),"")</f>
        <v>0.62</v>
      </c>
    </row>
    <row r="98" spans="1:16" x14ac:dyDescent="0.2">
      <c r="A98" s="2"/>
      <c r="B98" s="22">
        <v>123456881</v>
      </c>
      <c r="C98" s="1" t="str">
        <f>IFERROR(VLOOKUP(Servicios[[#This Row],[NIT]],Proveedores!$B$2:$C$202,2,0),"")</f>
        <v>Proveedor 93</v>
      </c>
      <c r="D98" s="4">
        <f t="shared" ca="1" si="3"/>
        <v>2</v>
      </c>
      <c r="E98" s="4">
        <f t="shared" ca="1" si="3"/>
        <v>3</v>
      </c>
      <c r="F98" s="4">
        <f t="shared" ca="1" si="3"/>
        <v>3</v>
      </c>
      <c r="G98" s="4">
        <f t="shared" ca="1" si="3"/>
        <v>3</v>
      </c>
      <c r="H98" s="4">
        <f t="shared" ca="1" si="3"/>
        <v>2</v>
      </c>
      <c r="I98" s="4">
        <f t="shared" ca="1" si="3"/>
        <v>2</v>
      </c>
      <c r="J98" s="4">
        <f t="shared" ca="1" si="3"/>
        <v>4</v>
      </c>
      <c r="K98" s="4">
        <f t="shared" ca="1" si="3"/>
        <v>5</v>
      </c>
      <c r="L98" s="4">
        <f t="shared" ref="D98:N121" ca="1" si="4">RANDBETWEEN(2,5)</f>
        <v>3</v>
      </c>
      <c r="M98" s="4">
        <f t="shared" ca="1" si="4"/>
        <v>4</v>
      </c>
      <c r="N98" s="4">
        <f t="shared" ca="1" si="4"/>
        <v>5</v>
      </c>
      <c r="P98" s="21">
        <f ca="1">IFERROR((VLOOKUP(D98,Criterios!$L$2:$M$7,2,0))+(VLOOKUP(E98,Criterios!$L$8:$M$12,2,0))+(VLOOKUP(F98,Criterios!$L$13:$M$17,2,0))+(VLOOKUP(G98,Criterios!$L$18:$M$22,2))+(VLOOKUP(H98,Criterios!$L$23:$M$27,2,0))+(VLOOKUP(I98,Criterios!$L$28:$M$32,2))+(VLOOKUP(J98,Criterios!$L$33:$M$37,2))+(VLOOKUP(K98,Criterios!$L$38:$M$42,2,0))+(VLOOKUP(L98,Criterios!$L$43:$M$47,2,0))+(VLOOKUP(M98,Criterios!$L$48:$M$52,2,0))+(VLOOKUP(N98,Criterios!$L$53:$M$57,2,0)),"")</f>
        <v>0.75</v>
      </c>
    </row>
    <row r="99" spans="1:16" x14ac:dyDescent="0.2">
      <c r="A99" s="2"/>
      <c r="B99" s="22">
        <v>123456882</v>
      </c>
      <c r="C99" s="1" t="str">
        <f>IFERROR(VLOOKUP(Servicios[[#This Row],[NIT]],Proveedores!$B$2:$C$202,2,0),"")</f>
        <v>Proveedor 94</v>
      </c>
      <c r="D99" s="4">
        <f t="shared" ca="1" si="4"/>
        <v>2</v>
      </c>
      <c r="E99" s="4">
        <f t="shared" ca="1" si="4"/>
        <v>3</v>
      </c>
      <c r="F99" s="4">
        <f t="shared" ca="1" si="4"/>
        <v>4</v>
      </c>
      <c r="G99" s="4">
        <f t="shared" ca="1" si="4"/>
        <v>2</v>
      </c>
      <c r="H99" s="4">
        <f t="shared" ca="1" si="4"/>
        <v>5</v>
      </c>
      <c r="I99" s="4">
        <f t="shared" ca="1" si="4"/>
        <v>2</v>
      </c>
      <c r="J99" s="4">
        <f t="shared" ca="1" si="4"/>
        <v>3</v>
      </c>
      <c r="K99" s="4">
        <f t="shared" ca="1" si="4"/>
        <v>5</v>
      </c>
      <c r="L99" s="4">
        <f t="shared" ca="1" si="4"/>
        <v>3</v>
      </c>
      <c r="M99" s="4">
        <f t="shared" ca="1" si="4"/>
        <v>4</v>
      </c>
      <c r="N99" s="4">
        <f t="shared" ca="1" si="4"/>
        <v>5</v>
      </c>
      <c r="P99" s="21">
        <f ca="1">IFERROR((VLOOKUP(D99,Criterios!$L$2:$M$7,2,0))+(VLOOKUP(E99,Criterios!$L$8:$M$12,2,0))+(VLOOKUP(F99,Criterios!$L$13:$M$17,2,0))+(VLOOKUP(G99,Criterios!$L$18:$M$22,2))+(VLOOKUP(H99,Criterios!$L$23:$M$27,2,0))+(VLOOKUP(I99,Criterios!$L$28:$M$32,2))+(VLOOKUP(J99,Criterios!$L$33:$M$37,2))+(VLOOKUP(K99,Criterios!$L$38:$M$42,2,0))+(VLOOKUP(L99,Criterios!$L$43:$M$47,2,0))+(VLOOKUP(M99,Criterios!$L$48:$M$52,2,0))+(VLOOKUP(N99,Criterios!$L$53:$M$57,2,0)),"")</f>
        <v>0.77</v>
      </c>
    </row>
    <row r="100" spans="1:16" x14ac:dyDescent="0.2">
      <c r="A100" s="2"/>
      <c r="B100" s="22">
        <v>123456883</v>
      </c>
      <c r="C100" s="1" t="str">
        <f>IFERROR(VLOOKUP(Servicios[[#This Row],[NIT]],Proveedores!$B$2:$C$202,2,0),"")</f>
        <v>Proveedor 95</v>
      </c>
      <c r="D100" s="4">
        <f t="shared" ca="1" si="4"/>
        <v>4</v>
      </c>
      <c r="E100" s="4">
        <f t="shared" ca="1" si="4"/>
        <v>3</v>
      </c>
      <c r="F100" s="4">
        <f t="shared" ca="1" si="4"/>
        <v>5</v>
      </c>
      <c r="G100" s="4">
        <f t="shared" ca="1" si="4"/>
        <v>5</v>
      </c>
      <c r="H100" s="4">
        <f t="shared" ca="1" si="4"/>
        <v>5</v>
      </c>
      <c r="I100" s="4">
        <f t="shared" ca="1" si="4"/>
        <v>5</v>
      </c>
      <c r="J100" s="4">
        <f t="shared" ca="1" si="4"/>
        <v>4</v>
      </c>
      <c r="K100" s="4">
        <f t="shared" ca="1" si="4"/>
        <v>3</v>
      </c>
      <c r="L100" s="4">
        <f t="shared" ca="1" si="4"/>
        <v>3</v>
      </c>
      <c r="M100" s="4">
        <f t="shared" ca="1" si="4"/>
        <v>4</v>
      </c>
      <c r="N100" s="4">
        <f t="shared" ca="1" si="4"/>
        <v>3</v>
      </c>
      <c r="P100" s="21">
        <f ca="1">IFERROR((VLOOKUP(D100,Criterios!$L$2:$M$7,2,0))+(VLOOKUP(E100,Criterios!$L$8:$M$12,2,0))+(VLOOKUP(F100,Criterios!$L$13:$M$17,2,0))+(VLOOKUP(G100,Criterios!$L$18:$M$22,2))+(VLOOKUP(H100,Criterios!$L$23:$M$27,2,0))+(VLOOKUP(I100,Criterios!$L$28:$M$32,2))+(VLOOKUP(J100,Criterios!$L$33:$M$37,2))+(VLOOKUP(K100,Criterios!$L$38:$M$42,2,0))+(VLOOKUP(L100,Criterios!$L$43:$M$47,2,0))+(VLOOKUP(M100,Criterios!$L$48:$M$52,2,0))+(VLOOKUP(N100,Criterios!$L$53:$M$57,2,0)),"")</f>
        <v>0.73</v>
      </c>
    </row>
    <row r="101" spans="1:16" x14ac:dyDescent="0.2">
      <c r="A101" s="2"/>
      <c r="B101" s="22">
        <v>123456884</v>
      </c>
      <c r="C101" s="1" t="str">
        <f>IFERROR(VLOOKUP(Servicios[[#This Row],[NIT]],Proveedores!$B$2:$C$202,2,0),"")</f>
        <v>Proveedor 96</v>
      </c>
      <c r="D101" s="4">
        <f t="shared" ca="1" si="4"/>
        <v>2</v>
      </c>
      <c r="E101" s="4">
        <f t="shared" ca="1" si="4"/>
        <v>3</v>
      </c>
      <c r="F101" s="4">
        <f t="shared" ca="1" si="4"/>
        <v>5</v>
      </c>
      <c r="G101" s="4">
        <f t="shared" ca="1" si="4"/>
        <v>2</v>
      </c>
      <c r="H101" s="4">
        <f t="shared" ca="1" si="4"/>
        <v>4</v>
      </c>
      <c r="I101" s="4">
        <f t="shared" ca="1" si="4"/>
        <v>3</v>
      </c>
      <c r="J101" s="4">
        <f t="shared" ca="1" si="4"/>
        <v>4</v>
      </c>
      <c r="K101" s="4">
        <f t="shared" ca="1" si="4"/>
        <v>2</v>
      </c>
      <c r="L101" s="4">
        <f t="shared" ca="1" si="4"/>
        <v>3</v>
      </c>
      <c r="M101" s="4">
        <f t="shared" ca="1" si="4"/>
        <v>3</v>
      </c>
      <c r="N101" s="4">
        <f t="shared" ca="1" si="4"/>
        <v>3</v>
      </c>
      <c r="P101" s="21">
        <f ca="1">IFERROR((VLOOKUP(D101,Criterios!$L$2:$M$7,2,0))+(VLOOKUP(E101,Criterios!$L$8:$M$12,2,0))+(VLOOKUP(F101,Criterios!$L$13:$M$17,2,0))+(VLOOKUP(G101,Criterios!$L$18:$M$22,2))+(VLOOKUP(H101,Criterios!$L$23:$M$27,2,0))+(VLOOKUP(I101,Criterios!$L$28:$M$32,2))+(VLOOKUP(J101,Criterios!$L$33:$M$37,2))+(VLOOKUP(K101,Criterios!$L$38:$M$42,2,0))+(VLOOKUP(L101,Criterios!$L$43:$M$47,2,0))+(VLOOKUP(M101,Criterios!$L$48:$M$52,2,0))+(VLOOKUP(N101,Criterios!$L$53:$M$57,2,0)),"")</f>
        <v>0.55000000000000004</v>
      </c>
    </row>
    <row r="102" spans="1:16" x14ac:dyDescent="0.2">
      <c r="A102" s="2"/>
      <c r="B102" s="22">
        <v>123456885</v>
      </c>
      <c r="C102" s="1" t="str">
        <f>IFERROR(VLOOKUP(Servicios[[#This Row],[NIT]],Proveedores!$B$2:$C$202,2,0),"")</f>
        <v>Proveedor 97</v>
      </c>
      <c r="D102" s="4">
        <f t="shared" ca="1" si="4"/>
        <v>5</v>
      </c>
      <c r="E102" s="4">
        <f t="shared" ca="1" si="4"/>
        <v>5</v>
      </c>
      <c r="F102" s="4">
        <f t="shared" ca="1" si="4"/>
        <v>2</v>
      </c>
      <c r="G102" s="4">
        <f t="shared" ca="1" si="4"/>
        <v>4</v>
      </c>
      <c r="H102" s="4">
        <f t="shared" ca="1" si="4"/>
        <v>2</v>
      </c>
      <c r="I102" s="4">
        <f t="shared" ca="1" si="4"/>
        <v>4</v>
      </c>
      <c r="J102" s="4">
        <f t="shared" ca="1" si="4"/>
        <v>3</v>
      </c>
      <c r="K102" s="4">
        <f t="shared" ca="1" si="4"/>
        <v>3</v>
      </c>
      <c r="L102" s="4">
        <f t="shared" ca="1" si="4"/>
        <v>3</v>
      </c>
      <c r="M102" s="4">
        <f t="shared" ca="1" si="4"/>
        <v>4</v>
      </c>
      <c r="N102" s="4">
        <f t="shared" ca="1" si="4"/>
        <v>3</v>
      </c>
      <c r="P102" s="21">
        <f ca="1">IFERROR((VLOOKUP(D102,Criterios!$L$2:$M$7,2,0))+(VLOOKUP(E102,Criterios!$L$8:$M$12,2,0))+(VLOOKUP(F102,Criterios!$L$13:$M$17,2,0))+(VLOOKUP(G102,Criterios!$L$18:$M$22,2))+(VLOOKUP(H102,Criterios!$L$23:$M$27,2,0))+(VLOOKUP(I102,Criterios!$L$28:$M$32,2))+(VLOOKUP(J102,Criterios!$L$33:$M$37,2))+(VLOOKUP(K102,Criterios!$L$38:$M$42,2,0))+(VLOOKUP(L102,Criterios!$L$43:$M$47,2,0))+(VLOOKUP(M102,Criterios!$L$48:$M$52,2,0))+(VLOOKUP(N102,Criterios!$L$53:$M$57,2,0)),"")</f>
        <v>0.67999999999999994</v>
      </c>
    </row>
    <row r="103" spans="1:16" x14ac:dyDescent="0.2">
      <c r="A103" s="2"/>
      <c r="B103" s="22">
        <v>123456886</v>
      </c>
      <c r="C103" s="1" t="str">
        <f>IFERROR(VLOOKUP(Servicios[[#This Row],[NIT]],Proveedores!$B$2:$C$202,2,0),"")</f>
        <v>Proveedor 98</v>
      </c>
      <c r="D103" s="4">
        <f t="shared" ca="1" si="4"/>
        <v>5</v>
      </c>
      <c r="E103" s="4">
        <f t="shared" ca="1" si="4"/>
        <v>2</v>
      </c>
      <c r="F103" s="4">
        <f t="shared" ca="1" si="4"/>
        <v>2</v>
      </c>
      <c r="G103" s="4">
        <f t="shared" ca="1" si="4"/>
        <v>5</v>
      </c>
      <c r="H103" s="4">
        <f t="shared" ca="1" si="4"/>
        <v>2</v>
      </c>
      <c r="I103" s="4">
        <f t="shared" ca="1" si="4"/>
        <v>3</v>
      </c>
      <c r="J103" s="4">
        <f t="shared" ca="1" si="4"/>
        <v>2</v>
      </c>
      <c r="K103" s="4">
        <f t="shared" ca="1" si="4"/>
        <v>2</v>
      </c>
      <c r="L103" s="4">
        <f t="shared" ca="1" si="4"/>
        <v>4</v>
      </c>
      <c r="M103" s="4">
        <f t="shared" ca="1" si="4"/>
        <v>4</v>
      </c>
      <c r="N103" s="4">
        <f t="shared" ca="1" si="4"/>
        <v>4</v>
      </c>
      <c r="P103" s="21">
        <f ca="1">IFERROR((VLOOKUP(D103,Criterios!$L$2:$M$7,2,0))+(VLOOKUP(E103,Criterios!$L$8:$M$12,2,0))+(VLOOKUP(F103,Criterios!$L$13:$M$17,2,0))+(VLOOKUP(G103,Criterios!$L$18:$M$22,2))+(VLOOKUP(H103,Criterios!$L$23:$M$27,2,0))+(VLOOKUP(I103,Criterios!$L$28:$M$32,2))+(VLOOKUP(J103,Criterios!$L$33:$M$37,2))+(VLOOKUP(K103,Criterios!$L$38:$M$42,2,0))+(VLOOKUP(L103,Criterios!$L$43:$M$47,2,0))+(VLOOKUP(M103,Criterios!$L$48:$M$52,2,0))+(VLOOKUP(N103,Criterios!$L$53:$M$57,2,0)),"")</f>
        <v>0.62</v>
      </c>
    </row>
    <row r="104" spans="1:16" x14ac:dyDescent="0.2">
      <c r="A104" s="2"/>
      <c r="B104" s="22">
        <v>123456887</v>
      </c>
      <c r="C104" s="1" t="str">
        <f>IFERROR(VLOOKUP(Servicios[[#This Row],[NIT]],Proveedores!$B$2:$C$202,2,0),"")</f>
        <v>Proveedor 99</v>
      </c>
      <c r="D104" s="4">
        <f t="shared" ca="1" si="4"/>
        <v>5</v>
      </c>
      <c r="E104" s="4">
        <f t="shared" ca="1" si="4"/>
        <v>5</v>
      </c>
      <c r="F104" s="4">
        <f t="shared" ca="1" si="4"/>
        <v>4</v>
      </c>
      <c r="G104" s="4">
        <f t="shared" ca="1" si="4"/>
        <v>2</v>
      </c>
      <c r="H104" s="4">
        <f t="shared" ca="1" si="4"/>
        <v>3</v>
      </c>
      <c r="I104" s="4">
        <f t="shared" ca="1" si="4"/>
        <v>2</v>
      </c>
      <c r="J104" s="4">
        <f t="shared" ca="1" si="4"/>
        <v>2</v>
      </c>
      <c r="K104" s="4">
        <f t="shared" ca="1" si="4"/>
        <v>5</v>
      </c>
      <c r="L104" s="4">
        <f t="shared" ca="1" si="4"/>
        <v>5</v>
      </c>
      <c r="M104" s="4">
        <f t="shared" ca="1" si="4"/>
        <v>2</v>
      </c>
      <c r="N104" s="4">
        <f t="shared" ca="1" si="4"/>
        <v>5</v>
      </c>
      <c r="P104" s="21">
        <f ca="1">IFERROR((VLOOKUP(D104,Criterios!$L$2:$M$7,2,0))+(VLOOKUP(E104,Criterios!$L$8:$M$12,2,0))+(VLOOKUP(F104,Criterios!$L$13:$M$17,2,0))+(VLOOKUP(G104,Criterios!$L$18:$M$22,2))+(VLOOKUP(H104,Criterios!$L$23:$M$27,2,0))+(VLOOKUP(I104,Criterios!$L$28:$M$32,2))+(VLOOKUP(J104,Criterios!$L$33:$M$37,2))+(VLOOKUP(K104,Criterios!$L$38:$M$42,2,0))+(VLOOKUP(L104,Criterios!$L$43:$M$47,2,0))+(VLOOKUP(M104,Criterios!$L$48:$M$52,2,0))+(VLOOKUP(N104,Criterios!$L$53:$M$57,2,0)),"")</f>
        <v>0.82000000000000006</v>
      </c>
    </row>
    <row r="105" spans="1:16" x14ac:dyDescent="0.2">
      <c r="A105" s="2"/>
      <c r="B105" s="22">
        <v>123456888</v>
      </c>
      <c r="C105" s="1" t="str">
        <f>IFERROR(VLOOKUP(Servicios[[#This Row],[NIT]],Proveedores!$B$2:$C$202,2,0),"")</f>
        <v>Proveedor 100</v>
      </c>
      <c r="D105" s="4">
        <f t="shared" ca="1" si="4"/>
        <v>3</v>
      </c>
      <c r="E105" s="4">
        <f t="shared" ca="1" si="4"/>
        <v>5</v>
      </c>
      <c r="F105" s="4">
        <f t="shared" ca="1" si="4"/>
        <v>5</v>
      </c>
      <c r="G105" s="4">
        <f t="shared" ca="1" si="4"/>
        <v>2</v>
      </c>
      <c r="H105" s="4">
        <f t="shared" ca="1" si="4"/>
        <v>4</v>
      </c>
      <c r="I105" s="4">
        <f t="shared" ca="1" si="4"/>
        <v>4</v>
      </c>
      <c r="J105" s="4">
        <f t="shared" ca="1" si="4"/>
        <v>2</v>
      </c>
      <c r="K105" s="4">
        <f t="shared" ca="1" si="4"/>
        <v>5</v>
      </c>
      <c r="L105" s="4">
        <f t="shared" ca="1" si="4"/>
        <v>2</v>
      </c>
      <c r="M105" s="4">
        <f t="shared" ca="1" si="4"/>
        <v>4</v>
      </c>
      <c r="N105" s="4">
        <f t="shared" ca="1" si="4"/>
        <v>2</v>
      </c>
      <c r="P105" s="21">
        <f ca="1">IFERROR((VLOOKUP(D105,Criterios!$L$2:$M$7,2,0))+(VLOOKUP(E105,Criterios!$L$8:$M$12,2,0))+(VLOOKUP(F105,Criterios!$L$13:$M$17,2,0))+(VLOOKUP(G105,Criterios!$L$18:$M$22,2))+(VLOOKUP(H105,Criterios!$L$23:$M$27,2,0))+(VLOOKUP(I105,Criterios!$L$28:$M$32,2))+(VLOOKUP(J105,Criterios!$L$33:$M$37,2))+(VLOOKUP(K105,Criterios!$L$38:$M$42,2,0))+(VLOOKUP(L105,Criterios!$L$43:$M$47,2,0))+(VLOOKUP(M105,Criterios!$L$48:$M$52,2,0))+(VLOOKUP(N105,Criterios!$L$53:$M$57,2,0)),"")</f>
        <v>0.7400000000000001</v>
      </c>
    </row>
    <row r="106" spans="1:16" x14ac:dyDescent="0.2">
      <c r="A106" s="2"/>
      <c r="B106" s="22">
        <v>123456889</v>
      </c>
      <c r="C106" s="1" t="str">
        <f>IFERROR(VLOOKUP(Servicios[[#This Row],[NIT]],Proveedores!$B$2:$C$202,2,0),"")</f>
        <v>Proveedor 101</v>
      </c>
      <c r="D106" s="4">
        <f t="shared" ca="1" si="4"/>
        <v>3</v>
      </c>
      <c r="E106" s="4">
        <f t="shared" ca="1" si="4"/>
        <v>4</v>
      </c>
      <c r="F106" s="4">
        <f t="shared" ca="1" si="4"/>
        <v>3</v>
      </c>
      <c r="G106" s="4">
        <f t="shared" ca="1" si="4"/>
        <v>5</v>
      </c>
      <c r="H106" s="4">
        <f t="shared" ca="1" si="4"/>
        <v>5</v>
      </c>
      <c r="I106" s="4">
        <f t="shared" ca="1" si="4"/>
        <v>2</v>
      </c>
      <c r="J106" s="4">
        <f t="shared" ca="1" si="4"/>
        <v>4</v>
      </c>
      <c r="K106" s="4">
        <f t="shared" ca="1" si="4"/>
        <v>4</v>
      </c>
      <c r="L106" s="4">
        <f t="shared" ca="1" si="4"/>
        <v>2</v>
      </c>
      <c r="M106" s="4">
        <f t="shared" ca="1" si="4"/>
        <v>5</v>
      </c>
      <c r="N106" s="4">
        <f t="shared" ca="1" si="4"/>
        <v>4</v>
      </c>
      <c r="P106" s="21">
        <f ca="1">IFERROR((VLOOKUP(D106,Criterios!$L$2:$M$7,2,0))+(VLOOKUP(E106,Criterios!$L$8:$M$12,2,0))+(VLOOKUP(F106,Criterios!$L$13:$M$17,2,0))+(VLOOKUP(G106,Criterios!$L$18:$M$22,2))+(VLOOKUP(H106,Criterios!$L$23:$M$27,2,0))+(VLOOKUP(I106,Criterios!$L$28:$M$32,2))+(VLOOKUP(J106,Criterios!$L$33:$M$37,2))+(VLOOKUP(K106,Criterios!$L$38:$M$42,2,0))+(VLOOKUP(L106,Criterios!$L$43:$M$47,2,0))+(VLOOKUP(M106,Criterios!$L$48:$M$52,2,0))+(VLOOKUP(N106,Criterios!$L$53:$M$57,2,0)),"")</f>
        <v>0.75</v>
      </c>
    </row>
    <row r="107" spans="1:16" x14ac:dyDescent="0.2">
      <c r="A107" s="2"/>
      <c r="B107" s="22">
        <v>123456890</v>
      </c>
      <c r="C107" s="1" t="str">
        <f>IFERROR(VLOOKUP(Servicios[[#This Row],[NIT]],Proveedores!$B$2:$C$202,2,0),"")</f>
        <v>Proveedor 102</v>
      </c>
      <c r="D107" s="4">
        <f t="shared" ca="1" si="4"/>
        <v>4</v>
      </c>
      <c r="E107" s="4">
        <f t="shared" ca="1" si="4"/>
        <v>3</v>
      </c>
      <c r="F107" s="4">
        <f t="shared" ca="1" si="4"/>
        <v>2</v>
      </c>
      <c r="G107" s="4">
        <f t="shared" ca="1" si="4"/>
        <v>3</v>
      </c>
      <c r="H107" s="4">
        <f t="shared" ca="1" si="4"/>
        <v>4</v>
      </c>
      <c r="I107" s="4">
        <f t="shared" ca="1" si="4"/>
        <v>4</v>
      </c>
      <c r="J107" s="4">
        <f t="shared" ca="1" si="4"/>
        <v>2</v>
      </c>
      <c r="K107" s="4">
        <f t="shared" ca="1" si="4"/>
        <v>4</v>
      </c>
      <c r="L107" s="4">
        <f t="shared" ca="1" si="4"/>
        <v>2</v>
      </c>
      <c r="M107" s="4">
        <f t="shared" ca="1" si="4"/>
        <v>5</v>
      </c>
      <c r="N107" s="4">
        <f t="shared" ca="1" si="4"/>
        <v>5</v>
      </c>
      <c r="P107" s="21">
        <f ca="1">IFERROR((VLOOKUP(D107,Criterios!$L$2:$M$7,2,0))+(VLOOKUP(E107,Criterios!$L$8:$M$12,2,0))+(VLOOKUP(F107,Criterios!$L$13:$M$17,2,0))+(VLOOKUP(G107,Criterios!$L$18:$M$22,2))+(VLOOKUP(H107,Criterios!$L$23:$M$27,2,0))+(VLOOKUP(I107,Criterios!$L$28:$M$32,2))+(VLOOKUP(J107,Criterios!$L$33:$M$37,2))+(VLOOKUP(K107,Criterios!$L$38:$M$42,2,0))+(VLOOKUP(L107,Criterios!$L$43:$M$47,2,0))+(VLOOKUP(M107,Criterios!$L$48:$M$52,2,0))+(VLOOKUP(N107,Criterios!$L$53:$M$57,2,0)),"")</f>
        <v>0.74</v>
      </c>
    </row>
    <row r="108" spans="1:16" x14ac:dyDescent="0.2">
      <c r="A108" s="2"/>
      <c r="B108" s="22">
        <v>123456891</v>
      </c>
      <c r="C108" s="1" t="str">
        <f>IFERROR(VLOOKUP(Servicios[[#This Row],[NIT]],Proveedores!$B$2:$C$202,2,0),"")</f>
        <v>Proveedor 103</v>
      </c>
      <c r="D108" s="4">
        <f t="shared" ca="1" si="4"/>
        <v>3</v>
      </c>
      <c r="E108" s="4">
        <f t="shared" ca="1" si="4"/>
        <v>2</v>
      </c>
      <c r="F108" s="4">
        <f t="shared" ca="1" si="4"/>
        <v>4</v>
      </c>
      <c r="G108" s="4">
        <f t="shared" ca="1" si="4"/>
        <v>4</v>
      </c>
      <c r="H108" s="4">
        <f t="shared" ca="1" si="4"/>
        <v>2</v>
      </c>
      <c r="I108" s="4">
        <f t="shared" ca="1" si="4"/>
        <v>2</v>
      </c>
      <c r="J108" s="4">
        <f t="shared" ca="1" si="4"/>
        <v>5</v>
      </c>
      <c r="K108" s="4">
        <f t="shared" ca="1" si="4"/>
        <v>2</v>
      </c>
      <c r="L108" s="4">
        <f t="shared" ca="1" si="4"/>
        <v>4</v>
      </c>
      <c r="M108" s="4">
        <f t="shared" ca="1" si="4"/>
        <v>5</v>
      </c>
      <c r="N108" s="4">
        <f t="shared" ca="1" si="4"/>
        <v>5</v>
      </c>
      <c r="P108" s="21">
        <f ca="1">IFERROR((VLOOKUP(D108,Criterios!$L$2:$M$7,2,0))+(VLOOKUP(E108,Criterios!$L$8:$M$12,2,0))+(VLOOKUP(F108,Criterios!$L$13:$M$17,2,0))+(VLOOKUP(G108,Criterios!$L$18:$M$22,2))+(VLOOKUP(H108,Criterios!$L$23:$M$27,2,0))+(VLOOKUP(I108,Criterios!$L$28:$M$32,2))+(VLOOKUP(J108,Criterios!$L$33:$M$37,2))+(VLOOKUP(K108,Criterios!$L$38:$M$42,2,0))+(VLOOKUP(L108,Criterios!$L$43:$M$47,2,0))+(VLOOKUP(M108,Criterios!$L$48:$M$52,2,0))+(VLOOKUP(N108,Criterios!$L$53:$M$57,2,0)),"")</f>
        <v>0.65</v>
      </c>
    </row>
    <row r="109" spans="1:16" x14ac:dyDescent="0.2">
      <c r="A109" s="2"/>
      <c r="B109" s="22">
        <v>123456892</v>
      </c>
      <c r="C109" s="1" t="str">
        <f>IFERROR(VLOOKUP(Servicios[[#This Row],[NIT]],Proveedores!$B$2:$C$202,2,0),"")</f>
        <v>Proveedor 104</v>
      </c>
      <c r="D109" s="4">
        <f t="shared" ca="1" si="4"/>
        <v>5</v>
      </c>
      <c r="E109" s="4">
        <f t="shared" ca="1" si="4"/>
        <v>5</v>
      </c>
      <c r="F109" s="4">
        <f t="shared" ca="1" si="4"/>
        <v>4</v>
      </c>
      <c r="G109" s="4">
        <f t="shared" ca="1" si="4"/>
        <v>3</v>
      </c>
      <c r="H109" s="4">
        <f t="shared" ca="1" si="4"/>
        <v>4</v>
      </c>
      <c r="I109" s="4">
        <f t="shared" ca="1" si="4"/>
        <v>5</v>
      </c>
      <c r="J109" s="4">
        <f t="shared" ca="1" si="4"/>
        <v>4</v>
      </c>
      <c r="K109" s="4">
        <f t="shared" ca="1" si="4"/>
        <v>3</v>
      </c>
      <c r="L109" s="4">
        <f t="shared" ca="1" si="4"/>
        <v>4</v>
      </c>
      <c r="M109" s="4">
        <f t="shared" ca="1" si="4"/>
        <v>5</v>
      </c>
      <c r="N109" s="4">
        <f t="shared" ca="1" si="4"/>
        <v>5</v>
      </c>
      <c r="P109" s="21">
        <f ca="1">IFERROR((VLOOKUP(D109,Criterios!$L$2:$M$7,2,0))+(VLOOKUP(E109,Criterios!$L$8:$M$12,2,0))+(VLOOKUP(F109,Criterios!$L$13:$M$17,2,0))+(VLOOKUP(G109,Criterios!$L$18:$M$22,2))+(VLOOKUP(H109,Criterios!$L$23:$M$27,2,0))+(VLOOKUP(I109,Criterios!$L$28:$M$32,2))+(VLOOKUP(J109,Criterios!$L$33:$M$37,2))+(VLOOKUP(K109,Criterios!$L$38:$M$42,2,0))+(VLOOKUP(L109,Criterios!$L$43:$M$47,2,0))+(VLOOKUP(M109,Criterios!$L$48:$M$52,2,0))+(VLOOKUP(N109,Criterios!$L$53:$M$57,2,0)),"")</f>
        <v>0.80999999999999994</v>
      </c>
    </row>
    <row r="110" spans="1:16" x14ac:dyDescent="0.2">
      <c r="A110" s="2"/>
      <c r="B110" s="22">
        <v>123456893</v>
      </c>
      <c r="C110" s="1" t="str">
        <f>IFERROR(VLOOKUP(Servicios[[#This Row],[NIT]],Proveedores!$B$2:$C$202,2,0),"")</f>
        <v>Proveedor 105</v>
      </c>
      <c r="D110" s="4">
        <f t="shared" ca="1" si="4"/>
        <v>5</v>
      </c>
      <c r="E110" s="4">
        <f t="shared" ca="1" si="4"/>
        <v>5</v>
      </c>
      <c r="F110" s="4">
        <f t="shared" ca="1" si="4"/>
        <v>5</v>
      </c>
      <c r="G110" s="4">
        <f t="shared" ca="1" si="4"/>
        <v>2</v>
      </c>
      <c r="H110" s="4">
        <f t="shared" ca="1" si="4"/>
        <v>3</v>
      </c>
      <c r="I110" s="4">
        <f t="shared" ca="1" si="4"/>
        <v>3</v>
      </c>
      <c r="J110" s="4">
        <f t="shared" ca="1" si="4"/>
        <v>2</v>
      </c>
      <c r="K110" s="4">
        <f t="shared" ca="1" si="4"/>
        <v>2</v>
      </c>
      <c r="L110" s="4">
        <f t="shared" ca="1" si="4"/>
        <v>2</v>
      </c>
      <c r="M110" s="4">
        <f t="shared" ca="1" si="4"/>
        <v>5</v>
      </c>
      <c r="N110" s="4">
        <f t="shared" ca="1" si="4"/>
        <v>5</v>
      </c>
      <c r="P110" s="21">
        <f ca="1">IFERROR((VLOOKUP(D110,Criterios!$L$2:$M$7,2,0))+(VLOOKUP(E110,Criterios!$L$8:$M$12,2,0))+(VLOOKUP(F110,Criterios!$L$13:$M$17,2,0))+(VLOOKUP(G110,Criterios!$L$18:$M$22,2))+(VLOOKUP(H110,Criterios!$L$23:$M$27,2,0))+(VLOOKUP(I110,Criterios!$L$28:$M$32,2))+(VLOOKUP(J110,Criterios!$L$33:$M$37,2))+(VLOOKUP(K110,Criterios!$L$38:$M$42,2,0))+(VLOOKUP(L110,Criterios!$L$43:$M$47,2,0))+(VLOOKUP(M110,Criterios!$L$48:$M$52,2,0))+(VLOOKUP(N110,Criterios!$L$53:$M$57,2,0)),"")</f>
        <v>0.66</v>
      </c>
    </row>
    <row r="111" spans="1:16" x14ac:dyDescent="0.2">
      <c r="A111" s="2"/>
      <c r="B111" s="22">
        <v>123456894</v>
      </c>
      <c r="C111" s="1" t="str">
        <f>IFERROR(VLOOKUP(Servicios[[#This Row],[NIT]],Proveedores!$B$2:$C$202,2,0),"")</f>
        <v>Proveedor 106</v>
      </c>
      <c r="D111" s="4">
        <f t="shared" ca="1" si="4"/>
        <v>4</v>
      </c>
      <c r="E111" s="4">
        <f t="shared" ca="1" si="4"/>
        <v>2</v>
      </c>
      <c r="F111" s="4">
        <f t="shared" ca="1" si="4"/>
        <v>2</v>
      </c>
      <c r="G111" s="4">
        <f t="shared" ca="1" si="4"/>
        <v>4</v>
      </c>
      <c r="H111" s="4">
        <f t="shared" ca="1" si="4"/>
        <v>2</v>
      </c>
      <c r="I111" s="4">
        <f t="shared" ca="1" si="4"/>
        <v>5</v>
      </c>
      <c r="J111" s="4">
        <f t="shared" ca="1" si="4"/>
        <v>4</v>
      </c>
      <c r="K111" s="4">
        <f t="shared" ca="1" si="4"/>
        <v>3</v>
      </c>
      <c r="L111" s="4">
        <f t="shared" ca="1" si="4"/>
        <v>4</v>
      </c>
      <c r="M111" s="4">
        <f t="shared" ca="1" si="4"/>
        <v>4</v>
      </c>
      <c r="N111" s="4">
        <f t="shared" ca="1" si="4"/>
        <v>5</v>
      </c>
      <c r="P111" s="21">
        <f ca="1">IFERROR((VLOOKUP(D111,Criterios!$L$2:$M$7,2,0))+(VLOOKUP(E111,Criterios!$L$8:$M$12,2,0))+(VLOOKUP(F111,Criterios!$L$13:$M$17,2,0))+(VLOOKUP(G111,Criterios!$L$18:$M$22,2))+(VLOOKUP(H111,Criterios!$L$23:$M$27,2,0))+(VLOOKUP(I111,Criterios!$L$28:$M$32,2))+(VLOOKUP(J111,Criterios!$L$33:$M$37,2))+(VLOOKUP(K111,Criterios!$L$38:$M$42,2,0))+(VLOOKUP(L111,Criterios!$L$43:$M$47,2,0))+(VLOOKUP(M111,Criterios!$L$48:$M$52,2,0))+(VLOOKUP(N111,Criterios!$L$53:$M$57,2,0)),"")</f>
        <v>0.70999999999999985</v>
      </c>
    </row>
    <row r="112" spans="1:16" x14ac:dyDescent="0.2">
      <c r="A112" s="2"/>
      <c r="B112" s="22">
        <v>123456895</v>
      </c>
      <c r="C112" s="1" t="str">
        <f>IFERROR(VLOOKUP(Servicios[[#This Row],[NIT]],Proveedores!$B$2:$C$202,2,0),"")</f>
        <v>Proveedor 107</v>
      </c>
      <c r="D112" s="4">
        <f t="shared" ca="1" si="4"/>
        <v>3</v>
      </c>
      <c r="E112" s="4">
        <f t="shared" ca="1" si="4"/>
        <v>5</v>
      </c>
      <c r="F112" s="4">
        <f t="shared" ca="1" si="4"/>
        <v>5</v>
      </c>
      <c r="G112" s="4">
        <f t="shared" ca="1" si="4"/>
        <v>5</v>
      </c>
      <c r="H112" s="4">
        <f t="shared" ca="1" si="4"/>
        <v>3</v>
      </c>
      <c r="I112" s="4">
        <f t="shared" ca="1" si="4"/>
        <v>2</v>
      </c>
      <c r="J112" s="4">
        <f t="shared" ca="1" si="4"/>
        <v>2</v>
      </c>
      <c r="K112" s="4">
        <f t="shared" ca="1" si="4"/>
        <v>5</v>
      </c>
      <c r="L112" s="4">
        <f t="shared" ca="1" si="4"/>
        <v>5</v>
      </c>
      <c r="M112" s="4">
        <f t="shared" ca="1" si="4"/>
        <v>5</v>
      </c>
      <c r="N112" s="4">
        <f t="shared" ca="1" si="4"/>
        <v>3</v>
      </c>
      <c r="P112" s="21">
        <f ca="1">IFERROR((VLOOKUP(D112,Criterios!$L$2:$M$7,2,0))+(VLOOKUP(E112,Criterios!$L$8:$M$12,2,0))+(VLOOKUP(F112,Criterios!$L$13:$M$17,2,0))+(VLOOKUP(G112,Criterios!$L$18:$M$22,2))+(VLOOKUP(H112,Criterios!$L$23:$M$27,2,0))+(VLOOKUP(I112,Criterios!$L$28:$M$32,2))+(VLOOKUP(J112,Criterios!$L$33:$M$37,2))+(VLOOKUP(K112,Criterios!$L$38:$M$42,2,0))+(VLOOKUP(L112,Criterios!$L$43:$M$47,2,0))+(VLOOKUP(M112,Criterios!$L$48:$M$52,2,0))+(VLOOKUP(N112,Criterios!$L$53:$M$57,2,0)),"")</f>
        <v>0.84000000000000008</v>
      </c>
    </row>
    <row r="113" spans="1:16" x14ac:dyDescent="0.2">
      <c r="A113" s="2"/>
      <c r="B113" s="22">
        <v>123456896</v>
      </c>
      <c r="C113" s="1" t="str">
        <f>IFERROR(VLOOKUP(Servicios[[#This Row],[NIT]],Proveedores!$B$2:$C$202,2,0),"")</f>
        <v>Proveedor 108</v>
      </c>
      <c r="D113" s="4">
        <f t="shared" ca="1" si="4"/>
        <v>2</v>
      </c>
      <c r="E113" s="4">
        <f t="shared" ca="1" si="4"/>
        <v>2</v>
      </c>
      <c r="F113" s="4">
        <f t="shared" ca="1" si="4"/>
        <v>5</v>
      </c>
      <c r="G113" s="4">
        <f t="shared" ca="1" si="4"/>
        <v>3</v>
      </c>
      <c r="H113" s="4">
        <f t="shared" ca="1" si="4"/>
        <v>4</v>
      </c>
      <c r="I113" s="4">
        <f t="shared" ca="1" si="4"/>
        <v>4</v>
      </c>
      <c r="J113" s="4">
        <f t="shared" ca="1" si="4"/>
        <v>2</v>
      </c>
      <c r="K113" s="4">
        <f t="shared" ca="1" si="4"/>
        <v>3</v>
      </c>
      <c r="L113" s="4">
        <f t="shared" ca="1" si="4"/>
        <v>3</v>
      </c>
      <c r="M113" s="4">
        <f t="shared" ca="1" si="4"/>
        <v>5</v>
      </c>
      <c r="N113" s="4">
        <f t="shared" ca="1" si="4"/>
        <v>3</v>
      </c>
      <c r="P113" s="21">
        <f ca="1">IFERROR((VLOOKUP(D113,Criterios!$L$2:$M$7,2,0))+(VLOOKUP(E113,Criterios!$L$8:$M$12,2,0))+(VLOOKUP(F113,Criterios!$L$13:$M$17,2,0))+(VLOOKUP(G113,Criterios!$L$18:$M$22,2))+(VLOOKUP(H113,Criterios!$L$23:$M$27,2,0))+(VLOOKUP(I113,Criterios!$L$28:$M$32,2))+(VLOOKUP(J113,Criterios!$L$33:$M$37,2))+(VLOOKUP(K113,Criterios!$L$38:$M$42,2,0))+(VLOOKUP(L113,Criterios!$L$43:$M$47,2,0))+(VLOOKUP(M113,Criterios!$L$48:$M$52,2,0))+(VLOOKUP(N113,Criterios!$L$53:$M$57,2,0)),"")</f>
        <v>0.64000000000000012</v>
      </c>
    </row>
    <row r="114" spans="1:16" x14ac:dyDescent="0.2">
      <c r="A114" s="2"/>
      <c r="B114" s="22">
        <v>123456897</v>
      </c>
      <c r="C114" s="1" t="str">
        <f>IFERROR(VLOOKUP(Servicios[[#This Row],[NIT]],Proveedores!$B$2:$C$202,2,0),"")</f>
        <v>Proveedor 109</v>
      </c>
      <c r="D114" s="4">
        <f t="shared" ca="1" si="4"/>
        <v>2</v>
      </c>
      <c r="E114" s="4">
        <f t="shared" ca="1" si="4"/>
        <v>2</v>
      </c>
      <c r="F114" s="4">
        <f t="shared" ca="1" si="4"/>
        <v>5</v>
      </c>
      <c r="G114" s="4">
        <f t="shared" ca="1" si="4"/>
        <v>4</v>
      </c>
      <c r="H114" s="4">
        <f t="shared" ca="1" si="4"/>
        <v>3</v>
      </c>
      <c r="I114" s="4">
        <f t="shared" ca="1" si="4"/>
        <v>4</v>
      </c>
      <c r="J114" s="4">
        <f t="shared" ca="1" si="4"/>
        <v>3</v>
      </c>
      <c r="K114" s="4">
        <f t="shared" ca="1" si="4"/>
        <v>4</v>
      </c>
      <c r="L114" s="4">
        <f t="shared" ca="1" si="4"/>
        <v>2</v>
      </c>
      <c r="M114" s="4">
        <f t="shared" ca="1" si="4"/>
        <v>4</v>
      </c>
      <c r="N114" s="4">
        <f t="shared" ca="1" si="4"/>
        <v>3</v>
      </c>
      <c r="P114" s="21">
        <f ca="1">IFERROR((VLOOKUP(D114,Criterios!$L$2:$M$7,2,0))+(VLOOKUP(E114,Criterios!$L$8:$M$12,2,0))+(VLOOKUP(F114,Criterios!$L$13:$M$17,2,0))+(VLOOKUP(G114,Criterios!$L$18:$M$22,2))+(VLOOKUP(H114,Criterios!$L$23:$M$27,2,0))+(VLOOKUP(I114,Criterios!$L$28:$M$32,2))+(VLOOKUP(J114,Criterios!$L$33:$M$37,2))+(VLOOKUP(K114,Criterios!$L$38:$M$42,2,0))+(VLOOKUP(L114,Criterios!$L$43:$M$47,2,0))+(VLOOKUP(M114,Criterios!$L$48:$M$52,2,0))+(VLOOKUP(N114,Criterios!$L$53:$M$57,2,0)),"")</f>
        <v>0.66999999999999993</v>
      </c>
    </row>
    <row r="115" spans="1:16" x14ac:dyDescent="0.2">
      <c r="A115" s="2"/>
      <c r="B115" s="22">
        <v>123456898</v>
      </c>
      <c r="C115" s="1" t="str">
        <f>IFERROR(VLOOKUP(Servicios[[#This Row],[NIT]],Proveedores!$B$2:$C$202,2,0),"")</f>
        <v>Proveedor 110</v>
      </c>
      <c r="D115" s="4">
        <f t="shared" ca="1" si="4"/>
        <v>4</v>
      </c>
      <c r="E115" s="4">
        <f t="shared" ca="1" si="4"/>
        <v>4</v>
      </c>
      <c r="F115" s="4">
        <f t="shared" ca="1" si="4"/>
        <v>2</v>
      </c>
      <c r="G115" s="4">
        <f t="shared" ca="1" si="4"/>
        <v>3</v>
      </c>
      <c r="H115" s="4">
        <f t="shared" ca="1" si="4"/>
        <v>2</v>
      </c>
      <c r="I115" s="4">
        <f t="shared" ca="1" si="4"/>
        <v>2</v>
      </c>
      <c r="J115" s="4">
        <f t="shared" ca="1" si="4"/>
        <v>4</v>
      </c>
      <c r="K115" s="4">
        <f t="shared" ca="1" si="4"/>
        <v>4</v>
      </c>
      <c r="L115" s="4">
        <f t="shared" ca="1" si="4"/>
        <v>4</v>
      </c>
      <c r="M115" s="4">
        <f t="shared" ca="1" si="4"/>
        <v>5</v>
      </c>
      <c r="N115" s="4">
        <f t="shared" ca="1" si="4"/>
        <v>3</v>
      </c>
      <c r="P115" s="21">
        <f ca="1">IFERROR((VLOOKUP(D115,Criterios!$L$2:$M$7,2,0))+(VLOOKUP(E115,Criterios!$L$8:$M$12,2,0))+(VLOOKUP(F115,Criterios!$L$13:$M$17,2,0))+(VLOOKUP(G115,Criterios!$L$18:$M$22,2))+(VLOOKUP(H115,Criterios!$L$23:$M$27,2,0))+(VLOOKUP(I115,Criterios!$L$28:$M$32,2))+(VLOOKUP(J115,Criterios!$L$33:$M$37,2))+(VLOOKUP(K115,Criterios!$L$38:$M$42,2,0))+(VLOOKUP(L115,Criterios!$L$43:$M$47,2,0))+(VLOOKUP(M115,Criterios!$L$48:$M$52,2,0))+(VLOOKUP(N115,Criterios!$L$53:$M$57,2,0)),"")</f>
        <v>0.73</v>
      </c>
    </row>
    <row r="116" spans="1:16" x14ac:dyDescent="0.2">
      <c r="A116" s="2"/>
      <c r="B116" s="22">
        <v>123456899</v>
      </c>
      <c r="C116" s="1" t="str">
        <f>IFERROR(VLOOKUP(Servicios[[#This Row],[NIT]],Proveedores!$B$2:$C$202,2,0),"")</f>
        <v>Proveedor 111</v>
      </c>
      <c r="D116" s="4">
        <f t="shared" ca="1" si="4"/>
        <v>5</v>
      </c>
      <c r="E116" s="4">
        <f t="shared" ca="1" si="4"/>
        <v>5</v>
      </c>
      <c r="F116" s="4">
        <f t="shared" ca="1" si="4"/>
        <v>3</v>
      </c>
      <c r="G116" s="4">
        <f t="shared" ca="1" si="4"/>
        <v>4</v>
      </c>
      <c r="H116" s="4">
        <f t="shared" ca="1" si="4"/>
        <v>3</v>
      </c>
      <c r="I116" s="4">
        <f t="shared" ca="1" si="4"/>
        <v>4</v>
      </c>
      <c r="J116" s="4">
        <f t="shared" ca="1" si="4"/>
        <v>4</v>
      </c>
      <c r="K116" s="4">
        <f t="shared" ca="1" si="4"/>
        <v>2</v>
      </c>
      <c r="L116" s="4">
        <f t="shared" ca="1" si="4"/>
        <v>2</v>
      </c>
      <c r="M116" s="4">
        <f t="shared" ca="1" si="4"/>
        <v>2</v>
      </c>
      <c r="N116" s="4">
        <f t="shared" ca="1" si="4"/>
        <v>4</v>
      </c>
      <c r="P116" s="21">
        <f ca="1">IFERROR((VLOOKUP(D116,Criterios!$L$2:$M$7,2,0))+(VLOOKUP(E116,Criterios!$L$8:$M$12,2,0))+(VLOOKUP(F116,Criterios!$L$13:$M$17,2,0))+(VLOOKUP(G116,Criterios!$L$18:$M$22,2))+(VLOOKUP(H116,Criterios!$L$23:$M$27,2,0))+(VLOOKUP(I116,Criterios!$L$28:$M$32,2))+(VLOOKUP(J116,Criterios!$L$33:$M$37,2))+(VLOOKUP(K116,Criterios!$L$38:$M$42,2,0))+(VLOOKUP(L116,Criterios!$L$43:$M$47,2,0))+(VLOOKUP(M116,Criterios!$L$48:$M$52,2,0))+(VLOOKUP(N116,Criterios!$L$53:$M$57,2,0)),"")</f>
        <v>0.60999999999999988</v>
      </c>
    </row>
    <row r="117" spans="1:16" x14ac:dyDescent="0.2">
      <c r="A117" s="2"/>
      <c r="B117" s="22">
        <v>123456900</v>
      </c>
      <c r="C117" s="1" t="str">
        <f>IFERROR(VLOOKUP(Servicios[[#This Row],[NIT]],Proveedores!$B$2:$C$202,2,0),"")</f>
        <v>Proveedor 112</v>
      </c>
      <c r="D117" s="4">
        <f t="shared" ca="1" si="4"/>
        <v>5</v>
      </c>
      <c r="E117" s="4">
        <f t="shared" ca="1" si="4"/>
        <v>5</v>
      </c>
      <c r="F117" s="4">
        <f t="shared" ca="1" si="4"/>
        <v>5</v>
      </c>
      <c r="G117" s="4">
        <f t="shared" ca="1" si="4"/>
        <v>5</v>
      </c>
      <c r="H117" s="4">
        <f t="shared" ca="1" si="4"/>
        <v>3</v>
      </c>
      <c r="I117" s="4">
        <f t="shared" ca="1" si="4"/>
        <v>2</v>
      </c>
      <c r="J117" s="4">
        <f t="shared" ca="1" si="4"/>
        <v>5</v>
      </c>
      <c r="K117" s="4">
        <f t="shared" ca="1" si="4"/>
        <v>3</v>
      </c>
      <c r="L117" s="4">
        <f t="shared" ca="1" si="4"/>
        <v>5</v>
      </c>
      <c r="M117" s="4">
        <f t="shared" ca="1" si="4"/>
        <v>3</v>
      </c>
      <c r="N117" s="4">
        <f t="shared" ca="1" si="4"/>
        <v>4</v>
      </c>
      <c r="P117" s="21">
        <f ca="1">IFERROR((VLOOKUP(D117,Criterios!$L$2:$M$7,2,0))+(VLOOKUP(E117,Criterios!$L$8:$M$12,2,0))+(VLOOKUP(F117,Criterios!$L$13:$M$17,2,0))+(VLOOKUP(G117,Criterios!$L$18:$M$22,2))+(VLOOKUP(H117,Criterios!$L$23:$M$27,2,0))+(VLOOKUP(I117,Criterios!$L$28:$M$32,2))+(VLOOKUP(J117,Criterios!$L$33:$M$37,2))+(VLOOKUP(K117,Criterios!$L$38:$M$42,2,0))+(VLOOKUP(L117,Criterios!$L$43:$M$47,2,0))+(VLOOKUP(M117,Criterios!$L$48:$M$52,2,0))+(VLOOKUP(N117,Criterios!$L$53:$M$57,2,0)),"")</f>
        <v>0.76999999999999991</v>
      </c>
    </row>
    <row r="118" spans="1:16" x14ac:dyDescent="0.2">
      <c r="A118" s="2"/>
      <c r="B118" s="22">
        <v>123456901</v>
      </c>
      <c r="C118" s="1" t="str">
        <f>IFERROR(VLOOKUP(Servicios[[#This Row],[NIT]],Proveedores!$B$2:$C$202,2,0),"")</f>
        <v>Proveedor 113</v>
      </c>
      <c r="D118" s="4">
        <f t="shared" ca="1" si="4"/>
        <v>2</v>
      </c>
      <c r="E118" s="4">
        <f t="shared" ca="1" si="4"/>
        <v>2</v>
      </c>
      <c r="F118" s="4">
        <f t="shared" ca="1" si="4"/>
        <v>5</v>
      </c>
      <c r="G118" s="4">
        <f t="shared" ca="1" si="4"/>
        <v>3</v>
      </c>
      <c r="H118" s="4">
        <f t="shared" ca="1" si="4"/>
        <v>5</v>
      </c>
      <c r="I118" s="4">
        <f t="shared" ca="1" si="4"/>
        <v>3</v>
      </c>
      <c r="J118" s="4">
        <f t="shared" ca="1" si="4"/>
        <v>4</v>
      </c>
      <c r="K118" s="4">
        <f t="shared" ca="1" si="4"/>
        <v>5</v>
      </c>
      <c r="L118" s="4">
        <f t="shared" ca="1" si="4"/>
        <v>2</v>
      </c>
      <c r="M118" s="4">
        <f t="shared" ca="1" si="4"/>
        <v>4</v>
      </c>
      <c r="N118" s="4">
        <f t="shared" ca="1" si="4"/>
        <v>4</v>
      </c>
      <c r="P118" s="21">
        <f ca="1">IFERROR((VLOOKUP(D118,Criterios!$L$2:$M$7,2,0))+(VLOOKUP(E118,Criterios!$L$8:$M$12,2,0))+(VLOOKUP(F118,Criterios!$L$13:$M$17,2,0))+(VLOOKUP(G118,Criterios!$L$18:$M$22,2))+(VLOOKUP(H118,Criterios!$L$23:$M$27,2,0))+(VLOOKUP(I118,Criterios!$L$28:$M$32,2))+(VLOOKUP(J118,Criterios!$L$33:$M$37,2))+(VLOOKUP(K118,Criterios!$L$38:$M$42,2,0))+(VLOOKUP(L118,Criterios!$L$43:$M$47,2,0))+(VLOOKUP(M118,Criterios!$L$48:$M$52,2,0))+(VLOOKUP(N118,Criterios!$L$53:$M$57,2,0)),"")</f>
        <v>0.76</v>
      </c>
    </row>
    <row r="119" spans="1:16" x14ac:dyDescent="0.2">
      <c r="A119" s="2"/>
      <c r="B119" s="22">
        <v>123456902</v>
      </c>
      <c r="C119" s="1" t="str">
        <f>IFERROR(VLOOKUP(Servicios[[#This Row],[NIT]],Proveedores!$B$2:$C$202,2,0),"")</f>
        <v>Proveedor 114</v>
      </c>
      <c r="D119" s="4">
        <f t="shared" ca="1" si="4"/>
        <v>3</v>
      </c>
      <c r="E119" s="4">
        <f t="shared" ca="1" si="4"/>
        <v>4</v>
      </c>
      <c r="F119" s="4">
        <f t="shared" ca="1" si="4"/>
        <v>2</v>
      </c>
      <c r="G119" s="4">
        <f t="shared" ca="1" si="4"/>
        <v>5</v>
      </c>
      <c r="H119" s="4">
        <f t="shared" ca="1" si="4"/>
        <v>3</v>
      </c>
      <c r="I119" s="4">
        <f t="shared" ca="1" si="4"/>
        <v>3</v>
      </c>
      <c r="J119" s="4">
        <f t="shared" ca="1" si="4"/>
        <v>3</v>
      </c>
      <c r="K119" s="4">
        <f t="shared" ca="1" si="4"/>
        <v>3</v>
      </c>
      <c r="L119" s="4">
        <f t="shared" ca="1" si="4"/>
        <v>5</v>
      </c>
      <c r="M119" s="4">
        <f t="shared" ca="1" si="4"/>
        <v>2</v>
      </c>
      <c r="N119" s="4">
        <f t="shared" ca="1" si="4"/>
        <v>5</v>
      </c>
      <c r="P119" s="21">
        <f ca="1">IFERROR((VLOOKUP(D119,Criterios!$L$2:$M$7,2,0))+(VLOOKUP(E119,Criterios!$L$8:$M$12,2,0))+(VLOOKUP(F119,Criterios!$L$13:$M$17,2,0))+(VLOOKUP(G119,Criterios!$L$18:$M$22,2))+(VLOOKUP(H119,Criterios!$L$23:$M$27,2,0))+(VLOOKUP(I119,Criterios!$L$28:$M$32,2))+(VLOOKUP(J119,Criterios!$L$33:$M$37,2))+(VLOOKUP(K119,Criterios!$L$38:$M$42,2,0))+(VLOOKUP(L119,Criterios!$L$43:$M$47,2,0))+(VLOOKUP(M119,Criterios!$L$48:$M$52,2,0))+(VLOOKUP(N119,Criterios!$L$53:$M$57,2,0)),"")</f>
        <v>0.68</v>
      </c>
    </row>
    <row r="120" spans="1:16" x14ac:dyDescent="0.2">
      <c r="A120" s="2"/>
      <c r="B120" s="22">
        <v>123456903</v>
      </c>
      <c r="C120" s="1" t="str">
        <f>IFERROR(VLOOKUP(Servicios[[#This Row],[NIT]],Proveedores!$B$2:$C$202,2,0),"")</f>
        <v>Proveedor 115</v>
      </c>
      <c r="D120" s="4">
        <f t="shared" ca="1" si="4"/>
        <v>2</v>
      </c>
      <c r="E120" s="4">
        <f t="shared" ca="1" si="4"/>
        <v>5</v>
      </c>
      <c r="F120" s="4">
        <f t="shared" ca="1" si="4"/>
        <v>4</v>
      </c>
      <c r="G120" s="4">
        <f t="shared" ca="1" si="4"/>
        <v>3</v>
      </c>
      <c r="H120" s="4">
        <f t="shared" ca="1" si="4"/>
        <v>5</v>
      </c>
      <c r="I120" s="4">
        <f t="shared" ca="1" si="4"/>
        <v>4</v>
      </c>
      <c r="J120" s="4">
        <f t="shared" ca="1" si="4"/>
        <v>4</v>
      </c>
      <c r="K120" s="4">
        <f t="shared" ca="1" si="4"/>
        <v>5</v>
      </c>
      <c r="L120" s="4">
        <f t="shared" ca="1" si="4"/>
        <v>4</v>
      </c>
      <c r="M120" s="4">
        <f t="shared" ca="1" si="4"/>
        <v>3</v>
      </c>
      <c r="N120" s="4">
        <f t="shared" ca="1" si="4"/>
        <v>5</v>
      </c>
      <c r="P120" s="21">
        <f ca="1">IFERROR((VLOOKUP(D120,Criterios!$L$2:$M$7,2,0))+(VLOOKUP(E120,Criterios!$L$8:$M$12,2,0))+(VLOOKUP(F120,Criterios!$L$13:$M$17,2,0))+(VLOOKUP(G120,Criterios!$L$18:$M$22,2))+(VLOOKUP(H120,Criterios!$L$23:$M$27,2,0))+(VLOOKUP(I120,Criterios!$L$28:$M$32,2))+(VLOOKUP(J120,Criterios!$L$33:$M$37,2))+(VLOOKUP(K120,Criterios!$L$38:$M$42,2,0))+(VLOOKUP(L120,Criterios!$L$43:$M$47,2,0))+(VLOOKUP(M120,Criterios!$L$48:$M$52,2,0))+(VLOOKUP(N120,Criterios!$L$53:$M$57,2,0)),"")</f>
        <v>0.83</v>
      </c>
    </row>
    <row r="121" spans="1:16" x14ac:dyDescent="0.2">
      <c r="A121" s="2"/>
      <c r="B121" s="22">
        <v>123456904</v>
      </c>
      <c r="C121" s="1" t="str">
        <f>IFERROR(VLOOKUP(Servicios[[#This Row],[NIT]],Proveedores!$B$2:$C$202,2,0),"")</f>
        <v>Proveedor 116</v>
      </c>
      <c r="D121" s="4">
        <f t="shared" ca="1" si="4"/>
        <v>2</v>
      </c>
      <c r="E121" s="4">
        <f t="shared" ca="1" si="4"/>
        <v>2</v>
      </c>
      <c r="F121" s="4">
        <f t="shared" ca="1" si="4"/>
        <v>3</v>
      </c>
      <c r="G121" s="4">
        <f t="shared" ca="1" si="4"/>
        <v>4</v>
      </c>
      <c r="H121" s="4">
        <f t="shared" ca="1" si="4"/>
        <v>4</v>
      </c>
      <c r="I121" s="4">
        <f t="shared" ca="1" si="4"/>
        <v>5</v>
      </c>
      <c r="J121" s="4">
        <f t="shared" ca="1" si="4"/>
        <v>3</v>
      </c>
      <c r="K121" s="4">
        <f t="shared" ca="1" si="4"/>
        <v>5</v>
      </c>
      <c r="L121" s="4">
        <f t="shared" ca="1" si="4"/>
        <v>2</v>
      </c>
      <c r="M121" s="4">
        <f t="shared" ca="1" si="4"/>
        <v>3</v>
      </c>
      <c r="N121" s="4">
        <f t="shared" ref="D121:N145" ca="1" si="5">RANDBETWEEN(2,5)</f>
        <v>2</v>
      </c>
      <c r="P121" s="21">
        <f ca="1">IFERROR((VLOOKUP(D121,Criterios!$L$2:$M$7,2,0))+(VLOOKUP(E121,Criterios!$L$8:$M$12,2,0))+(VLOOKUP(F121,Criterios!$L$13:$M$17,2,0))+(VLOOKUP(G121,Criterios!$L$18:$M$22,2))+(VLOOKUP(H121,Criterios!$L$23:$M$27,2,0))+(VLOOKUP(I121,Criterios!$L$28:$M$32,2))+(VLOOKUP(J121,Criterios!$L$33:$M$37,2))+(VLOOKUP(K121,Criterios!$L$38:$M$42,2,0))+(VLOOKUP(L121,Criterios!$L$43:$M$47,2,0))+(VLOOKUP(M121,Criterios!$L$48:$M$52,2,0))+(VLOOKUP(N121,Criterios!$L$53:$M$57,2,0)),"")</f>
        <v>0.69000000000000017</v>
      </c>
    </row>
    <row r="122" spans="1:16" x14ac:dyDescent="0.2">
      <c r="A122" s="2"/>
      <c r="B122" s="22">
        <v>123456905</v>
      </c>
      <c r="C122" s="1" t="str">
        <f>IFERROR(VLOOKUP(Servicios[[#This Row],[NIT]],Proveedores!$B$2:$C$202,2,0),"")</f>
        <v>Proveedor 117</v>
      </c>
      <c r="D122" s="4">
        <f t="shared" ca="1" si="5"/>
        <v>3</v>
      </c>
      <c r="E122" s="4">
        <f t="shared" ca="1" si="5"/>
        <v>4</v>
      </c>
      <c r="F122" s="4">
        <f t="shared" ca="1" si="5"/>
        <v>3</v>
      </c>
      <c r="G122" s="4">
        <f t="shared" ca="1" si="5"/>
        <v>5</v>
      </c>
      <c r="H122" s="4">
        <f t="shared" ca="1" si="5"/>
        <v>4</v>
      </c>
      <c r="I122" s="4">
        <f t="shared" ca="1" si="5"/>
        <v>2</v>
      </c>
      <c r="J122" s="4">
        <f t="shared" ca="1" si="5"/>
        <v>5</v>
      </c>
      <c r="K122" s="4">
        <f t="shared" ca="1" si="5"/>
        <v>2</v>
      </c>
      <c r="L122" s="4">
        <f t="shared" ca="1" si="5"/>
        <v>2</v>
      </c>
      <c r="M122" s="4">
        <f t="shared" ca="1" si="5"/>
        <v>4</v>
      </c>
      <c r="N122" s="4">
        <f t="shared" ca="1" si="5"/>
        <v>2</v>
      </c>
      <c r="P122" s="21">
        <f ca="1">IFERROR((VLOOKUP(D122,Criterios!$L$2:$M$7,2,0))+(VLOOKUP(E122,Criterios!$L$8:$M$12,2,0))+(VLOOKUP(F122,Criterios!$L$13:$M$17,2,0))+(VLOOKUP(G122,Criterios!$L$18:$M$22,2))+(VLOOKUP(H122,Criterios!$L$23:$M$27,2,0))+(VLOOKUP(I122,Criterios!$L$28:$M$32,2))+(VLOOKUP(J122,Criterios!$L$33:$M$37,2))+(VLOOKUP(K122,Criterios!$L$38:$M$42,2,0))+(VLOOKUP(L122,Criterios!$L$43:$M$47,2,0))+(VLOOKUP(M122,Criterios!$L$48:$M$52,2,0))+(VLOOKUP(N122,Criterios!$L$53:$M$57,2,0)),"")</f>
        <v>0.56999999999999995</v>
      </c>
    </row>
    <row r="123" spans="1:16" x14ac:dyDescent="0.2">
      <c r="A123" s="2"/>
      <c r="B123" s="22">
        <v>123456906</v>
      </c>
      <c r="C123" s="1" t="str">
        <f>IFERROR(VLOOKUP(Servicios[[#This Row],[NIT]],Proveedores!$B$2:$C$202,2,0),"")</f>
        <v>Proveedor 118</v>
      </c>
      <c r="D123" s="4">
        <f t="shared" ca="1" si="5"/>
        <v>3</v>
      </c>
      <c r="E123" s="4">
        <f t="shared" ca="1" si="5"/>
        <v>5</v>
      </c>
      <c r="F123" s="4">
        <f t="shared" ca="1" si="5"/>
        <v>3</v>
      </c>
      <c r="G123" s="4">
        <f t="shared" ca="1" si="5"/>
        <v>5</v>
      </c>
      <c r="H123" s="4">
        <f t="shared" ca="1" si="5"/>
        <v>5</v>
      </c>
      <c r="I123" s="4">
        <f t="shared" ca="1" si="5"/>
        <v>2</v>
      </c>
      <c r="J123" s="4">
        <f t="shared" ca="1" si="5"/>
        <v>5</v>
      </c>
      <c r="K123" s="4">
        <f t="shared" ca="1" si="5"/>
        <v>4</v>
      </c>
      <c r="L123" s="4">
        <f t="shared" ca="1" si="5"/>
        <v>2</v>
      </c>
      <c r="M123" s="4">
        <f t="shared" ca="1" si="5"/>
        <v>2</v>
      </c>
      <c r="N123" s="4">
        <f t="shared" ca="1" si="5"/>
        <v>2</v>
      </c>
      <c r="P123" s="21">
        <f ca="1">IFERROR((VLOOKUP(D123,Criterios!$L$2:$M$7,2,0))+(VLOOKUP(E123,Criterios!$L$8:$M$12,2,0))+(VLOOKUP(F123,Criterios!$L$13:$M$17,2,0))+(VLOOKUP(G123,Criterios!$L$18:$M$22,2))+(VLOOKUP(H123,Criterios!$L$23:$M$27,2,0))+(VLOOKUP(I123,Criterios!$L$28:$M$32,2))+(VLOOKUP(J123,Criterios!$L$33:$M$37,2))+(VLOOKUP(K123,Criterios!$L$38:$M$42,2,0))+(VLOOKUP(L123,Criterios!$L$43:$M$47,2,0))+(VLOOKUP(M123,Criterios!$L$48:$M$52,2,0))+(VLOOKUP(N123,Criterios!$L$53:$M$57,2,0)),"")</f>
        <v>0.67000000000000015</v>
      </c>
    </row>
    <row r="124" spans="1:16" x14ac:dyDescent="0.2">
      <c r="A124" s="2"/>
      <c r="B124" s="22">
        <v>123456907</v>
      </c>
      <c r="C124" s="1" t="str">
        <f>IFERROR(VLOOKUP(Servicios[[#This Row],[NIT]],Proveedores!$B$2:$C$202,2,0),"")</f>
        <v>Proveedor 119</v>
      </c>
      <c r="D124" s="4">
        <f t="shared" ca="1" si="5"/>
        <v>2</v>
      </c>
      <c r="E124" s="4">
        <f t="shared" ca="1" si="5"/>
        <v>4</v>
      </c>
      <c r="F124" s="4">
        <f t="shared" ca="1" si="5"/>
        <v>2</v>
      </c>
      <c r="G124" s="4">
        <f t="shared" ca="1" si="5"/>
        <v>4</v>
      </c>
      <c r="H124" s="4">
        <f t="shared" ca="1" si="5"/>
        <v>4</v>
      </c>
      <c r="I124" s="4">
        <f t="shared" ca="1" si="5"/>
        <v>4</v>
      </c>
      <c r="J124" s="4">
        <f t="shared" ca="1" si="5"/>
        <v>2</v>
      </c>
      <c r="K124" s="4">
        <f t="shared" ca="1" si="5"/>
        <v>4</v>
      </c>
      <c r="L124" s="4">
        <f t="shared" ca="1" si="5"/>
        <v>4</v>
      </c>
      <c r="M124" s="4">
        <f t="shared" ca="1" si="5"/>
        <v>2</v>
      </c>
      <c r="N124" s="4">
        <f t="shared" ca="1" si="5"/>
        <v>3</v>
      </c>
      <c r="P124" s="21">
        <f ca="1">IFERROR((VLOOKUP(D124,Criterios!$L$2:$M$7,2,0))+(VLOOKUP(E124,Criterios!$L$8:$M$12,2,0))+(VLOOKUP(F124,Criterios!$L$13:$M$17,2,0))+(VLOOKUP(G124,Criterios!$L$18:$M$22,2))+(VLOOKUP(H124,Criterios!$L$23:$M$27,2,0))+(VLOOKUP(I124,Criterios!$L$28:$M$32,2))+(VLOOKUP(J124,Criterios!$L$33:$M$37,2))+(VLOOKUP(K124,Criterios!$L$38:$M$42,2,0))+(VLOOKUP(L124,Criterios!$L$43:$M$47,2,0))+(VLOOKUP(M124,Criterios!$L$48:$M$52,2,0))+(VLOOKUP(N124,Criterios!$L$53:$M$57,2,0)),"")</f>
        <v>0.65999999999999992</v>
      </c>
    </row>
    <row r="125" spans="1:16" x14ac:dyDescent="0.2">
      <c r="A125" s="2"/>
      <c r="B125" s="22">
        <v>123456908</v>
      </c>
      <c r="C125" s="1" t="str">
        <f>IFERROR(VLOOKUP(Servicios[[#This Row],[NIT]],Proveedores!$B$2:$C$202,2,0),"")</f>
        <v>Proveedor 120</v>
      </c>
      <c r="D125" s="4">
        <f t="shared" ca="1" si="5"/>
        <v>3</v>
      </c>
      <c r="E125" s="4">
        <f t="shared" ca="1" si="5"/>
        <v>2</v>
      </c>
      <c r="F125" s="4">
        <f t="shared" ca="1" si="5"/>
        <v>2</v>
      </c>
      <c r="G125" s="4">
        <f t="shared" ca="1" si="5"/>
        <v>5</v>
      </c>
      <c r="H125" s="4">
        <f t="shared" ca="1" si="5"/>
        <v>2</v>
      </c>
      <c r="I125" s="4">
        <f t="shared" ca="1" si="5"/>
        <v>4</v>
      </c>
      <c r="J125" s="4">
        <f t="shared" ca="1" si="5"/>
        <v>3</v>
      </c>
      <c r="K125" s="4">
        <f t="shared" ca="1" si="5"/>
        <v>2</v>
      </c>
      <c r="L125" s="4">
        <f t="shared" ca="1" si="5"/>
        <v>2</v>
      </c>
      <c r="M125" s="4">
        <f t="shared" ca="1" si="5"/>
        <v>3</v>
      </c>
      <c r="N125" s="4">
        <f t="shared" ca="1" si="5"/>
        <v>5</v>
      </c>
      <c r="P125" s="21">
        <f ca="1">IFERROR((VLOOKUP(D125,Criterios!$L$2:$M$7,2,0))+(VLOOKUP(E125,Criterios!$L$8:$M$12,2,0))+(VLOOKUP(F125,Criterios!$L$13:$M$17,2,0))+(VLOOKUP(G125,Criterios!$L$18:$M$22,2))+(VLOOKUP(H125,Criterios!$L$23:$M$27,2,0))+(VLOOKUP(I125,Criterios!$L$28:$M$32,2))+(VLOOKUP(J125,Criterios!$L$33:$M$37,2))+(VLOOKUP(K125,Criterios!$L$38:$M$42,2,0))+(VLOOKUP(L125,Criterios!$L$43:$M$47,2,0))+(VLOOKUP(M125,Criterios!$L$48:$M$52,2,0))+(VLOOKUP(N125,Criterios!$L$53:$M$57,2,0)),"")</f>
        <v>0.55999999999999994</v>
      </c>
    </row>
    <row r="126" spans="1:16" x14ac:dyDescent="0.2">
      <c r="A126" s="2"/>
      <c r="B126" s="22">
        <v>123456909</v>
      </c>
      <c r="C126" s="1" t="str">
        <f>IFERROR(VLOOKUP(Servicios[[#This Row],[NIT]],Proveedores!$B$2:$C$202,2,0),"")</f>
        <v>Proveedor 121</v>
      </c>
      <c r="D126" s="4">
        <f t="shared" ca="1" si="5"/>
        <v>3</v>
      </c>
      <c r="E126" s="4">
        <f t="shared" ca="1" si="5"/>
        <v>5</v>
      </c>
      <c r="F126" s="4">
        <f t="shared" ca="1" si="5"/>
        <v>5</v>
      </c>
      <c r="G126" s="4">
        <f t="shared" ca="1" si="5"/>
        <v>3</v>
      </c>
      <c r="H126" s="4">
        <f t="shared" ca="1" si="5"/>
        <v>3</v>
      </c>
      <c r="I126" s="4">
        <f t="shared" ca="1" si="5"/>
        <v>4</v>
      </c>
      <c r="J126" s="4">
        <f t="shared" ca="1" si="5"/>
        <v>5</v>
      </c>
      <c r="K126" s="4">
        <f t="shared" ca="1" si="5"/>
        <v>5</v>
      </c>
      <c r="L126" s="4">
        <f t="shared" ca="1" si="5"/>
        <v>4</v>
      </c>
      <c r="M126" s="4">
        <f t="shared" ca="1" si="5"/>
        <v>2</v>
      </c>
      <c r="N126" s="4">
        <f t="shared" ca="1" si="5"/>
        <v>4</v>
      </c>
      <c r="P126" s="21">
        <f ca="1">IFERROR((VLOOKUP(D126,Criterios!$L$2:$M$7,2,0))+(VLOOKUP(E126,Criterios!$L$8:$M$12,2,0))+(VLOOKUP(F126,Criterios!$L$13:$M$17,2,0))+(VLOOKUP(G126,Criterios!$L$18:$M$22,2))+(VLOOKUP(H126,Criterios!$L$23:$M$27,2,0))+(VLOOKUP(I126,Criterios!$L$28:$M$32,2))+(VLOOKUP(J126,Criterios!$L$33:$M$37,2))+(VLOOKUP(K126,Criterios!$L$38:$M$42,2,0))+(VLOOKUP(L126,Criterios!$L$43:$M$47,2,0))+(VLOOKUP(M126,Criterios!$L$48:$M$52,2,0))+(VLOOKUP(N126,Criterios!$L$53:$M$57,2,0)),"")</f>
        <v>0.80999999999999994</v>
      </c>
    </row>
    <row r="127" spans="1:16" x14ac:dyDescent="0.2">
      <c r="A127" s="2"/>
      <c r="B127" s="22">
        <v>123456910</v>
      </c>
      <c r="C127" s="1" t="str">
        <f>IFERROR(VLOOKUP(Servicios[[#This Row],[NIT]],Proveedores!$B$2:$C$202,2,0),"")</f>
        <v>Proveedor 122</v>
      </c>
      <c r="D127" s="4">
        <f t="shared" ca="1" si="5"/>
        <v>2</v>
      </c>
      <c r="E127" s="4">
        <f t="shared" ca="1" si="5"/>
        <v>5</v>
      </c>
      <c r="F127" s="4">
        <f t="shared" ca="1" si="5"/>
        <v>4</v>
      </c>
      <c r="G127" s="4">
        <f t="shared" ca="1" si="5"/>
        <v>3</v>
      </c>
      <c r="H127" s="4">
        <f t="shared" ca="1" si="5"/>
        <v>4</v>
      </c>
      <c r="I127" s="4">
        <f t="shared" ca="1" si="5"/>
        <v>2</v>
      </c>
      <c r="J127" s="4">
        <f t="shared" ca="1" si="5"/>
        <v>2</v>
      </c>
      <c r="K127" s="4">
        <f t="shared" ca="1" si="5"/>
        <v>3</v>
      </c>
      <c r="L127" s="4">
        <f t="shared" ca="1" si="5"/>
        <v>5</v>
      </c>
      <c r="M127" s="4">
        <f t="shared" ca="1" si="5"/>
        <v>2</v>
      </c>
      <c r="N127" s="4">
        <f t="shared" ca="1" si="5"/>
        <v>5</v>
      </c>
      <c r="P127" s="21">
        <f ca="1">IFERROR((VLOOKUP(D127,Criterios!$L$2:$M$7,2,0))+(VLOOKUP(E127,Criterios!$L$8:$M$12,2,0))+(VLOOKUP(F127,Criterios!$L$13:$M$17,2,0))+(VLOOKUP(G127,Criterios!$L$18:$M$22,2))+(VLOOKUP(H127,Criterios!$L$23:$M$27,2,0))+(VLOOKUP(I127,Criterios!$L$28:$M$32,2))+(VLOOKUP(J127,Criterios!$L$33:$M$37,2))+(VLOOKUP(K127,Criterios!$L$38:$M$42,2,0))+(VLOOKUP(L127,Criterios!$L$43:$M$47,2,0))+(VLOOKUP(M127,Criterios!$L$48:$M$52,2,0))+(VLOOKUP(N127,Criterios!$L$53:$M$57,2,0)),"")</f>
        <v>0.66</v>
      </c>
    </row>
    <row r="128" spans="1:16" x14ac:dyDescent="0.2">
      <c r="A128" s="2"/>
      <c r="B128" s="22">
        <v>123456911</v>
      </c>
      <c r="C128" s="1" t="str">
        <f>IFERROR(VLOOKUP(Servicios[[#This Row],[NIT]],Proveedores!$B$2:$C$202,2,0),"")</f>
        <v>Proveedor 123</v>
      </c>
      <c r="D128" s="4">
        <f t="shared" ca="1" si="5"/>
        <v>3</v>
      </c>
      <c r="E128" s="4">
        <f t="shared" ca="1" si="5"/>
        <v>2</v>
      </c>
      <c r="F128" s="4">
        <f t="shared" ca="1" si="5"/>
        <v>5</v>
      </c>
      <c r="G128" s="4">
        <f t="shared" ca="1" si="5"/>
        <v>3</v>
      </c>
      <c r="H128" s="4">
        <f t="shared" ca="1" si="5"/>
        <v>4</v>
      </c>
      <c r="I128" s="4">
        <f t="shared" ca="1" si="5"/>
        <v>5</v>
      </c>
      <c r="J128" s="4">
        <f t="shared" ca="1" si="5"/>
        <v>2</v>
      </c>
      <c r="K128" s="4">
        <f t="shared" ca="1" si="5"/>
        <v>3</v>
      </c>
      <c r="L128" s="4">
        <f t="shared" ca="1" si="5"/>
        <v>3</v>
      </c>
      <c r="M128" s="4">
        <f t="shared" ca="1" si="5"/>
        <v>2</v>
      </c>
      <c r="N128" s="4">
        <f t="shared" ca="1" si="5"/>
        <v>3</v>
      </c>
      <c r="P128" s="21">
        <f ca="1">IFERROR((VLOOKUP(D128,Criterios!$L$2:$M$7,2,0))+(VLOOKUP(E128,Criterios!$L$8:$M$12,2,0))+(VLOOKUP(F128,Criterios!$L$13:$M$17,2,0))+(VLOOKUP(G128,Criterios!$L$18:$M$22,2))+(VLOOKUP(H128,Criterios!$L$23:$M$27,2,0))+(VLOOKUP(I128,Criterios!$L$28:$M$32,2))+(VLOOKUP(J128,Criterios!$L$33:$M$37,2))+(VLOOKUP(K128,Criterios!$L$38:$M$42,2,0))+(VLOOKUP(L128,Criterios!$L$43:$M$47,2,0))+(VLOOKUP(M128,Criterios!$L$48:$M$52,2,0))+(VLOOKUP(N128,Criterios!$L$53:$M$57,2,0)),"")</f>
        <v>0.6100000000000001</v>
      </c>
    </row>
    <row r="129" spans="1:16" x14ac:dyDescent="0.2">
      <c r="A129" s="2"/>
      <c r="B129" s="22">
        <v>123456912</v>
      </c>
      <c r="C129" s="1" t="str">
        <f>IFERROR(VLOOKUP(Servicios[[#This Row],[NIT]],Proveedores!$B$2:$C$202,2,0),"")</f>
        <v>Proveedor 124</v>
      </c>
      <c r="D129" s="4">
        <f t="shared" ca="1" si="5"/>
        <v>5</v>
      </c>
      <c r="E129" s="4">
        <f t="shared" ca="1" si="5"/>
        <v>2</v>
      </c>
      <c r="F129" s="4">
        <f t="shared" ca="1" si="5"/>
        <v>2</v>
      </c>
      <c r="G129" s="4">
        <f t="shared" ca="1" si="5"/>
        <v>3</v>
      </c>
      <c r="H129" s="4">
        <f t="shared" ca="1" si="5"/>
        <v>2</v>
      </c>
      <c r="I129" s="4">
        <f t="shared" ca="1" si="5"/>
        <v>4</v>
      </c>
      <c r="J129" s="4">
        <f t="shared" ca="1" si="5"/>
        <v>2</v>
      </c>
      <c r="K129" s="4">
        <f t="shared" ca="1" si="5"/>
        <v>4</v>
      </c>
      <c r="L129" s="4">
        <f t="shared" ca="1" si="5"/>
        <v>2</v>
      </c>
      <c r="M129" s="4">
        <f t="shared" ca="1" si="5"/>
        <v>5</v>
      </c>
      <c r="N129" s="4">
        <f t="shared" ca="1" si="5"/>
        <v>4</v>
      </c>
      <c r="P129" s="21">
        <f ca="1">IFERROR((VLOOKUP(D129,Criterios!$L$2:$M$7,2,0))+(VLOOKUP(E129,Criterios!$L$8:$M$12,2,0))+(VLOOKUP(F129,Criterios!$L$13:$M$17,2,0))+(VLOOKUP(G129,Criterios!$L$18:$M$22,2))+(VLOOKUP(H129,Criterios!$L$23:$M$27,2,0))+(VLOOKUP(I129,Criterios!$L$28:$M$32,2))+(VLOOKUP(J129,Criterios!$L$33:$M$37,2))+(VLOOKUP(K129,Criterios!$L$38:$M$42,2,0))+(VLOOKUP(L129,Criterios!$L$43:$M$47,2,0))+(VLOOKUP(M129,Criterios!$L$48:$M$52,2,0))+(VLOOKUP(N129,Criterios!$L$53:$M$57,2,0)),"")</f>
        <v>0.71</v>
      </c>
    </row>
    <row r="130" spans="1:16" x14ac:dyDescent="0.2">
      <c r="A130" s="2"/>
      <c r="B130" s="22">
        <v>123456913</v>
      </c>
      <c r="C130" s="1" t="str">
        <f>IFERROR(VLOOKUP(Servicios[[#This Row],[NIT]],Proveedores!$B$2:$C$202,2,0),"")</f>
        <v>Proveedor 125</v>
      </c>
      <c r="D130" s="4">
        <f t="shared" ca="1" si="5"/>
        <v>5</v>
      </c>
      <c r="E130" s="4">
        <f t="shared" ca="1" si="5"/>
        <v>2</v>
      </c>
      <c r="F130" s="4">
        <f t="shared" ca="1" si="5"/>
        <v>2</v>
      </c>
      <c r="G130" s="4">
        <f t="shared" ca="1" si="5"/>
        <v>3</v>
      </c>
      <c r="H130" s="4">
        <f t="shared" ca="1" si="5"/>
        <v>5</v>
      </c>
      <c r="I130" s="4">
        <f t="shared" ca="1" si="5"/>
        <v>5</v>
      </c>
      <c r="J130" s="4">
        <f t="shared" ca="1" si="5"/>
        <v>4</v>
      </c>
      <c r="K130" s="4">
        <f t="shared" ca="1" si="5"/>
        <v>3</v>
      </c>
      <c r="L130" s="4">
        <f t="shared" ca="1" si="5"/>
        <v>3</v>
      </c>
      <c r="M130" s="4">
        <f t="shared" ca="1" si="5"/>
        <v>4</v>
      </c>
      <c r="N130" s="4">
        <f t="shared" ca="1" si="5"/>
        <v>5</v>
      </c>
      <c r="P130" s="21">
        <f ca="1">IFERROR((VLOOKUP(D130,Criterios!$L$2:$M$7,2,0))+(VLOOKUP(E130,Criterios!$L$8:$M$12,2,0))+(VLOOKUP(F130,Criterios!$L$13:$M$17,2,0))+(VLOOKUP(G130,Criterios!$L$18:$M$22,2))+(VLOOKUP(H130,Criterios!$L$23:$M$27,2,0))+(VLOOKUP(I130,Criterios!$L$28:$M$32,2))+(VLOOKUP(J130,Criterios!$L$33:$M$37,2))+(VLOOKUP(K130,Criterios!$L$38:$M$42,2,0))+(VLOOKUP(L130,Criterios!$L$43:$M$47,2,0))+(VLOOKUP(M130,Criterios!$L$48:$M$52,2,0))+(VLOOKUP(N130,Criterios!$L$53:$M$57,2,0)),"")</f>
        <v>0.73</v>
      </c>
    </row>
    <row r="131" spans="1:16" x14ac:dyDescent="0.2">
      <c r="A131" s="2"/>
      <c r="B131" s="22">
        <v>123456914</v>
      </c>
      <c r="C131" s="1" t="str">
        <f>IFERROR(VLOOKUP(Servicios[[#This Row],[NIT]],Proveedores!$B$2:$C$202,2,0),"")</f>
        <v>Proveedor 126</v>
      </c>
      <c r="D131" s="4">
        <f t="shared" ca="1" si="5"/>
        <v>4</v>
      </c>
      <c r="E131" s="4">
        <f t="shared" ca="1" si="5"/>
        <v>2</v>
      </c>
      <c r="F131" s="4">
        <f t="shared" ca="1" si="5"/>
        <v>3</v>
      </c>
      <c r="G131" s="4">
        <f t="shared" ca="1" si="5"/>
        <v>3</v>
      </c>
      <c r="H131" s="4">
        <f t="shared" ca="1" si="5"/>
        <v>2</v>
      </c>
      <c r="I131" s="4">
        <f t="shared" ca="1" si="5"/>
        <v>4</v>
      </c>
      <c r="J131" s="4">
        <f t="shared" ca="1" si="5"/>
        <v>2</v>
      </c>
      <c r="K131" s="4">
        <f t="shared" ca="1" si="5"/>
        <v>2</v>
      </c>
      <c r="L131" s="4">
        <f t="shared" ca="1" si="5"/>
        <v>3</v>
      </c>
      <c r="M131" s="4">
        <f t="shared" ca="1" si="5"/>
        <v>2</v>
      </c>
      <c r="N131" s="4">
        <f t="shared" ca="1" si="5"/>
        <v>3</v>
      </c>
      <c r="P131" s="21">
        <f ca="1">IFERROR((VLOOKUP(D131,Criterios!$L$2:$M$7,2,0))+(VLOOKUP(E131,Criterios!$L$8:$M$12,2,0))+(VLOOKUP(F131,Criterios!$L$13:$M$17,2,0))+(VLOOKUP(G131,Criterios!$L$18:$M$22,2))+(VLOOKUP(H131,Criterios!$L$23:$M$27,2,0))+(VLOOKUP(I131,Criterios!$L$28:$M$32,2))+(VLOOKUP(J131,Criterios!$L$33:$M$37,2))+(VLOOKUP(K131,Criterios!$L$38:$M$42,2,0))+(VLOOKUP(L131,Criterios!$L$43:$M$47,2,0))+(VLOOKUP(M131,Criterios!$L$48:$M$52,2,0))+(VLOOKUP(N131,Criterios!$L$53:$M$57,2,0)),"")</f>
        <v>0.52</v>
      </c>
    </row>
    <row r="132" spans="1:16" x14ac:dyDescent="0.2">
      <c r="A132" s="2"/>
      <c r="B132" s="22">
        <v>123456915</v>
      </c>
      <c r="C132" s="1" t="str">
        <f>IFERROR(VLOOKUP(Servicios[[#This Row],[NIT]],Proveedores!$B$2:$C$202,2,0),"")</f>
        <v>Proveedor 127</v>
      </c>
      <c r="D132" s="4">
        <f t="shared" ca="1" si="5"/>
        <v>3</v>
      </c>
      <c r="E132" s="4">
        <f t="shared" ca="1" si="5"/>
        <v>4</v>
      </c>
      <c r="F132" s="4">
        <f t="shared" ca="1" si="5"/>
        <v>2</v>
      </c>
      <c r="G132" s="4">
        <f t="shared" ca="1" si="5"/>
        <v>3</v>
      </c>
      <c r="H132" s="4">
        <f t="shared" ca="1" si="5"/>
        <v>4</v>
      </c>
      <c r="I132" s="4">
        <f t="shared" ca="1" si="5"/>
        <v>4</v>
      </c>
      <c r="J132" s="4">
        <f t="shared" ca="1" si="5"/>
        <v>3</v>
      </c>
      <c r="K132" s="4">
        <f t="shared" ca="1" si="5"/>
        <v>5</v>
      </c>
      <c r="L132" s="4">
        <f t="shared" ca="1" si="5"/>
        <v>3</v>
      </c>
      <c r="M132" s="4">
        <f t="shared" ca="1" si="5"/>
        <v>4</v>
      </c>
      <c r="N132" s="4">
        <f t="shared" ca="1" si="5"/>
        <v>3</v>
      </c>
      <c r="P132" s="21">
        <f ca="1">IFERROR((VLOOKUP(D132,Criterios!$L$2:$M$7,2,0))+(VLOOKUP(E132,Criterios!$L$8:$M$12,2,0))+(VLOOKUP(F132,Criterios!$L$13:$M$17,2,0))+(VLOOKUP(G132,Criterios!$L$18:$M$22,2))+(VLOOKUP(H132,Criterios!$L$23:$M$27,2,0))+(VLOOKUP(I132,Criterios!$L$28:$M$32,2))+(VLOOKUP(J132,Criterios!$L$33:$M$37,2))+(VLOOKUP(K132,Criterios!$L$38:$M$42,2,0))+(VLOOKUP(L132,Criterios!$L$43:$M$47,2,0))+(VLOOKUP(M132,Criterios!$L$48:$M$52,2,0))+(VLOOKUP(N132,Criterios!$L$53:$M$57,2,0)),"")</f>
        <v>0.76</v>
      </c>
    </row>
    <row r="133" spans="1:16" x14ac:dyDescent="0.2">
      <c r="A133" s="2"/>
      <c r="B133" s="22">
        <v>123456916</v>
      </c>
      <c r="C133" s="1" t="str">
        <f>IFERROR(VLOOKUP(Servicios[[#This Row],[NIT]],Proveedores!$B$2:$C$202,2,0),"")</f>
        <v>Proveedor 128</v>
      </c>
      <c r="D133" s="4">
        <f t="shared" ca="1" si="5"/>
        <v>2</v>
      </c>
      <c r="E133" s="4">
        <f t="shared" ca="1" si="5"/>
        <v>3</v>
      </c>
      <c r="F133" s="4">
        <f t="shared" ca="1" si="5"/>
        <v>4</v>
      </c>
      <c r="G133" s="4">
        <f t="shared" ca="1" si="5"/>
        <v>4</v>
      </c>
      <c r="H133" s="4">
        <f t="shared" ca="1" si="5"/>
        <v>5</v>
      </c>
      <c r="I133" s="4">
        <f t="shared" ca="1" si="5"/>
        <v>4</v>
      </c>
      <c r="J133" s="4">
        <f t="shared" ca="1" si="5"/>
        <v>2</v>
      </c>
      <c r="K133" s="4">
        <f t="shared" ca="1" si="5"/>
        <v>2</v>
      </c>
      <c r="L133" s="4">
        <f t="shared" ca="1" si="5"/>
        <v>5</v>
      </c>
      <c r="M133" s="4">
        <f t="shared" ca="1" si="5"/>
        <v>4</v>
      </c>
      <c r="N133" s="4">
        <f t="shared" ca="1" si="5"/>
        <v>3</v>
      </c>
      <c r="P133" s="21">
        <f ca="1">IFERROR((VLOOKUP(D133,Criterios!$L$2:$M$7,2,0))+(VLOOKUP(E133,Criterios!$L$8:$M$12,2,0))+(VLOOKUP(F133,Criterios!$L$13:$M$17,2,0))+(VLOOKUP(G133,Criterios!$L$18:$M$22,2))+(VLOOKUP(H133,Criterios!$L$23:$M$27,2,0))+(VLOOKUP(I133,Criterios!$L$28:$M$32,2))+(VLOOKUP(J133,Criterios!$L$33:$M$37,2))+(VLOOKUP(K133,Criterios!$L$38:$M$42,2,0))+(VLOOKUP(L133,Criterios!$L$43:$M$47,2,0))+(VLOOKUP(M133,Criterios!$L$48:$M$52,2,0))+(VLOOKUP(N133,Criterios!$L$53:$M$57,2,0)),"")</f>
        <v>0.61999999999999988</v>
      </c>
    </row>
    <row r="134" spans="1:16" x14ac:dyDescent="0.2">
      <c r="A134" s="2"/>
      <c r="B134" s="22">
        <v>123456917</v>
      </c>
      <c r="C134" s="1" t="str">
        <f>IFERROR(VLOOKUP(Servicios[[#This Row],[NIT]],Proveedores!$B$2:$C$202,2,0),"")</f>
        <v>Proveedor 129</v>
      </c>
      <c r="D134" s="4">
        <f t="shared" ca="1" si="5"/>
        <v>4</v>
      </c>
      <c r="E134" s="4">
        <f t="shared" ca="1" si="5"/>
        <v>4</v>
      </c>
      <c r="F134" s="4">
        <f t="shared" ca="1" si="5"/>
        <v>3</v>
      </c>
      <c r="G134" s="4">
        <f t="shared" ca="1" si="5"/>
        <v>3</v>
      </c>
      <c r="H134" s="4">
        <f t="shared" ca="1" si="5"/>
        <v>3</v>
      </c>
      <c r="I134" s="4">
        <f t="shared" ca="1" si="5"/>
        <v>4</v>
      </c>
      <c r="J134" s="4">
        <f t="shared" ca="1" si="5"/>
        <v>5</v>
      </c>
      <c r="K134" s="4">
        <f t="shared" ca="1" si="5"/>
        <v>2</v>
      </c>
      <c r="L134" s="4">
        <f t="shared" ca="1" si="5"/>
        <v>5</v>
      </c>
      <c r="M134" s="4">
        <f t="shared" ca="1" si="5"/>
        <v>5</v>
      </c>
      <c r="N134" s="4">
        <f t="shared" ca="1" si="5"/>
        <v>5</v>
      </c>
      <c r="P134" s="21">
        <f ca="1">IFERROR((VLOOKUP(D134,Criterios!$L$2:$M$7,2,0))+(VLOOKUP(E134,Criterios!$L$8:$M$12,2,0))+(VLOOKUP(F134,Criterios!$L$13:$M$17,2,0))+(VLOOKUP(G134,Criterios!$L$18:$M$22,2))+(VLOOKUP(H134,Criterios!$L$23:$M$27,2,0))+(VLOOKUP(I134,Criterios!$L$28:$M$32,2))+(VLOOKUP(J134,Criterios!$L$33:$M$37,2))+(VLOOKUP(K134,Criterios!$L$38:$M$42,2,0))+(VLOOKUP(L134,Criterios!$L$43:$M$47,2,0))+(VLOOKUP(M134,Criterios!$L$48:$M$52,2,0))+(VLOOKUP(N134,Criterios!$L$53:$M$57,2,0)),"")</f>
        <v>0.72</v>
      </c>
    </row>
    <row r="135" spans="1:16" x14ac:dyDescent="0.2">
      <c r="A135" s="2"/>
      <c r="B135" s="22">
        <v>123456918</v>
      </c>
      <c r="C135" s="1" t="str">
        <f>IFERROR(VLOOKUP(Servicios[[#This Row],[NIT]],Proveedores!$B$2:$C$202,2,0),"")</f>
        <v>Proveedor 130</v>
      </c>
      <c r="D135" s="4">
        <f t="shared" ca="1" si="5"/>
        <v>2</v>
      </c>
      <c r="E135" s="4">
        <f t="shared" ca="1" si="5"/>
        <v>2</v>
      </c>
      <c r="F135" s="4">
        <f t="shared" ca="1" si="5"/>
        <v>2</v>
      </c>
      <c r="G135" s="4">
        <f t="shared" ca="1" si="5"/>
        <v>4</v>
      </c>
      <c r="H135" s="4">
        <f t="shared" ca="1" si="5"/>
        <v>5</v>
      </c>
      <c r="I135" s="4">
        <f t="shared" ca="1" si="5"/>
        <v>5</v>
      </c>
      <c r="J135" s="4">
        <f t="shared" ca="1" si="5"/>
        <v>5</v>
      </c>
      <c r="K135" s="4">
        <f t="shared" ca="1" si="5"/>
        <v>2</v>
      </c>
      <c r="L135" s="4">
        <f t="shared" ca="1" si="5"/>
        <v>3</v>
      </c>
      <c r="M135" s="4">
        <f t="shared" ca="1" si="5"/>
        <v>2</v>
      </c>
      <c r="N135" s="4">
        <f t="shared" ca="1" si="5"/>
        <v>3</v>
      </c>
      <c r="P135" s="21">
        <f ca="1">IFERROR((VLOOKUP(D135,Criterios!$L$2:$M$7,2,0))+(VLOOKUP(E135,Criterios!$L$8:$M$12,2,0))+(VLOOKUP(F135,Criterios!$L$13:$M$17,2,0))+(VLOOKUP(G135,Criterios!$L$18:$M$22,2))+(VLOOKUP(H135,Criterios!$L$23:$M$27,2,0))+(VLOOKUP(I135,Criterios!$L$28:$M$32,2))+(VLOOKUP(J135,Criterios!$L$33:$M$37,2))+(VLOOKUP(K135,Criterios!$L$38:$M$42,2,0))+(VLOOKUP(L135,Criterios!$L$43:$M$47,2,0))+(VLOOKUP(M135,Criterios!$L$48:$M$52,2,0))+(VLOOKUP(N135,Criterios!$L$53:$M$57,2,0)),"")</f>
        <v>0.54999999999999993</v>
      </c>
    </row>
    <row r="136" spans="1:16" x14ac:dyDescent="0.2">
      <c r="A136" s="2"/>
      <c r="B136" s="22">
        <v>123456919</v>
      </c>
      <c r="C136" s="1" t="str">
        <f>IFERROR(VLOOKUP(Servicios[[#This Row],[NIT]],Proveedores!$B$2:$C$202,2,0),"")</f>
        <v>Proveedor 131</v>
      </c>
      <c r="D136" s="4">
        <f t="shared" ca="1" si="5"/>
        <v>2</v>
      </c>
      <c r="E136" s="4">
        <f t="shared" ca="1" si="5"/>
        <v>5</v>
      </c>
      <c r="F136" s="4">
        <f t="shared" ca="1" si="5"/>
        <v>3</v>
      </c>
      <c r="G136" s="4">
        <f t="shared" ca="1" si="5"/>
        <v>4</v>
      </c>
      <c r="H136" s="4">
        <f t="shared" ca="1" si="5"/>
        <v>5</v>
      </c>
      <c r="I136" s="4">
        <f t="shared" ca="1" si="5"/>
        <v>2</v>
      </c>
      <c r="J136" s="4">
        <f t="shared" ca="1" si="5"/>
        <v>3</v>
      </c>
      <c r="K136" s="4">
        <f t="shared" ca="1" si="5"/>
        <v>3</v>
      </c>
      <c r="L136" s="4">
        <f t="shared" ca="1" si="5"/>
        <v>2</v>
      </c>
      <c r="M136" s="4">
        <f t="shared" ca="1" si="5"/>
        <v>2</v>
      </c>
      <c r="N136" s="4">
        <f t="shared" ca="1" si="5"/>
        <v>4</v>
      </c>
      <c r="P136" s="21">
        <f ca="1">IFERROR((VLOOKUP(D136,Criterios!$L$2:$M$7,2,0))+(VLOOKUP(E136,Criterios!$L$8:$M$12,2,0))+(VLOOKUP(F136,Criterios!$L$13:$M$17,2,0))+(VLOOKUP(G136,Criterios!$L$18:$M$22,2))+(VLOOKUP(H136,Criterios!$L$23:$M$27,2,0))+(VLOOKUP(I136,Criterios!$L$28:$M$32,2))+(VLOOKUP(J136,Criterios!$L$33:$M$37,2))+(VLOOKUP(K136,Criterios!$L$38:$M$42,2,0))+(VLOOKUP(L136,Criterios!$L$43:$M$47,2,0))+(VLOOKUP(M136,Criterios!$L$48:$M$52,2,0))+(VLOOKUP(N136,Criterios!$L$53:$M$57,2,0)),"")</f>
        <v>0.6</v>
      </c>
    </row>
    <row r="137" spans="1:16" x14ac:dyDescent="0.2">
      <c r="A137" s="2"/>
      <c r="B137" s="22">
        <v>123456920</v>
      </c>
      <c r="C137" s="1" t="str">
        <f>IFERROR(VLOOKUP(Servicios[[#This Row],[NIT]],Proveedores!$B$2:$C$202,2,0),"")</f>
        <v>Proveedor 132</v>
      </c>
      <c r="D137" s="4">
        <f t="shared" ca="1" si="5"/>
        <v>2</v>
      </c>
      <c r="E137" s="4">
        <f t="shared" ca="1" si="5"/>
        <v>2</v>
      </c>
      <c r="F137" s="4">
        <f t="shared" ca="1" si="5"/>
        <v>2</v>
      </c>
      <c r="G137" s="4">
        <f t="shared" ca="1" si="5"/>
        <v>3</v>
      </c>
      <c r="H137" s="4">
        <f t="shared" ca="1" si="5"/>
        <v>5</v>
      </c>
      <c r="I137" s="4">
        <f t="shared" ca="1" si="5"/>
        <v>2</v>
      </c>
      <c r="J137" s="4">
        <f t="shared" ca="1" si="5"/>
        <v>5</v>
      </c>
      <c r="K137" s="4">
        <f t="shared" ca="1" si="5"/>
        <v>2</v>
      </c>
      <c r="L137" s="4">
        <f t="shared" ca="1" si="5"/>
        <v>2</v>
      </c>
      <c r="M137" s="4">
        <f t="shared" ca="1" si="5"/>
        <v>2</v>
      </c>
      <c r="N137" s="4">
        <f t="shared" ca="1" si="5"/>
        <v>3</v>
      </c>
      <c r="P137" s="21">
        <f ca="1">IFERROR((VLOOKUP(D137,Criterios!$L$2:$M$7,2,0))+(VLOOKUP(E137,Criterios!$L$8:$M$12,2,0))+(VLOOKUP(F137,Criterios!$L$13:$M$17,2,0))+(VLOOKUP(G137,Criterios!$L$18:$M$22,2))+(VLOOKUP(H137,Criterios!$L$23:$M$27,2,0))+(VLOOKUP(I137,Criterios!$L$28:$M$32,2))+(VLOOKUP(J137,Criterios!$L$33:$M$37,2))+(VLOOKUP(K137,Criterios!$L$38:$M$42,2,0))+(VLOOKUP(L137,Criterios!$L$43:$M$47,2,0))+(VLOOKUP(M137,Criterios!$L$48:$M$52,2,0))+(VLOOKUP(N137,Criterios!$L$53:$M$57,2,0)),"")</f>
        <v>0.48999999999999994</v>
      </c>
    </row>
    <row r="138" spans="1:16" x14ac:dyDescent="0.2">
      <c r="A138" s="2"/>
      <c r="B138" s="22">
        <v>123456921</v>
      </c>
      <c r="C138" s="1" t="str">
        <f>IFERROR(VLOOKUP(Servicios[[#This Row],[NIT]],Proveedores!$B$2:$C$202,2,0),"")</f>
        <v>Proveedor 133</v>
      </c>
      <c r="D138" s="4">
        <f t="shared" ca="1" si="5"/>
        <v>5</v>
      </c>
      <c r="E138" s="4">
        <f t="shared" ca="1" si="5"/>
        <v>5</v>
      </c>
      <c r="F138" s="4">
        <f t="shared" ca="1" si="5"/>
        <v>5</v>
      </c>
      <c r="G138" s="4">
        <f t="shared" ca="1" si="5"/>
        <v>4</v>
      </c>
      <c r="H138" s="4">
        <f t="shared" ca="1" si="5"/>
        <v>5</v>
      </c>
      <c r="I138" s="4">
        <f t="shared" ca="1" si="5"/>
        <v>4</v>
      </c>
      <c r="J138" s="4">
        <f t="shared" ca="1" si="5"/>
        <v>5</v>
      </c>
      <c r="K138" s="4">
        <f t="shared" ca="1" si="5"/>
        <v>4</v>
      </c>
      <c r="L138" s="4">
        <f t="shared" ca="1" si="5"/>
        <v>4</v>
      </c>
      <c r="M138" s="4">
        <f t="shared" ca="1" si="5"/>
        <v>3</v>
      </c>
      <c r="N138" s="4">
        <f t="shared" ca="1" si="5"/>
        <v>2</v>
      </c>
      <c r="P138" s="21">
        <f ca="1">IFERROR((VLOOKUP(D138,Criterios!$L$2:$M$7,2,0))+(VLOOKUP(E138,Criterios!$L$8:$M$12,2,0))+(VLOOKUP(F138,Criterios!$L$13:$M$17,2,0))+(VLOOKUP(G138,Criterios!$L$18:$M$22,2))+(VLOOKUP(H138,Criterios!$L$23:$M$27,2,0))+(VLOOKUP(I138,Criterios!$L$28:$M$32,2))+(VLOOKUP(J138,Criterios!$L$33:$M$37,2))+(VLOOKUP(K138,Criterios!$L$38:$M$42,2,0))+(VLOOKUP(L138,Criterios!$L$43:$M$47,2,0))+(VLOOKUP(M138,Criterios!$L$48:$M$52,2,0))+(VLOOKUP(N138,Criterios!$L$53:$M$57,2,0)),"")</f>
        <v>0.8</v>
      </c>
    </row>
    <row r="139" spans="1:16" x14ac:dyDescent="0.2">
      <c r="A139" s="2"/>
      <c r="B139" s="22">
        <v>123456922</v>
      </c>
      <c r="C139" s="1" t="str">
        <f>IFERROR(VLOOKUP(Servicios[[#This Row],[NIT]],Proveedores!$B$2:$C$202,2,0),"")</f>
        <v>Proveedor 134</v>
      </c>
      <c r="D139" s="4">
        <f t="shared" ca="1" si="5"/>
        <v>2</v>
      </c>
      <c r="E139" s="4">
        <f t="shared" ca="1" si="5"/>
        <v>3</v>
      </c>
      <c r="F139" s="4">
        <f t="shared" ca="1" si="5"/>
        <v>5</v>
      </c>
      <c r="G139" s="4">
        <f t="shared" ca="1" si="5"/>
        <v>3</v>
      </c>
      <c r="H139" s="4">
        <f t="shared" ca="1" si="5"/>
        <v>3</v>
      </c>
      <c r="I139" s="4">
        <f t="shared" ca="1" si="5"/>
        <v>4</v>
      </c>
      <c r="J139" s="4">
        <f t="shared" ca="1" si="5"/>
        <v>2</v>
      </c>
      <c r="K139" s="4">
        <f t="shared" ca="1" si="5"/>
        <v>2</v>
      </c>
      <c r="L139" s="4">
        <f t="shared" ca="1" si="5"/>
        <v>5</v>
      </c>
      <c r="M139" s="4">
        <f t="shared" ca="1" si="5"/>
        <v>4</v>
      </c>
      <c r="N139" s="4">
        <f t="shared" ca="1" si="5"/>
        <v>5</v>
      </c>
      <c r="P139" s="21">
        <f ca="1">IFERROR((VLOOKUP(D139,Criterios!$L$2:$M$7,2,0))+(VLOOKUP(E139,Criterios!$L$8:$M$12,2,0))+(VLOOKUP(F139,Criterios!$L$13:$M$17,2,0))+(VLOOKUP(G139,Criterios!$L$18:$M$22,2))+(VLOOKUP(H139,Criterios!$L$23:$M$27,2,0))+(VLOOKUP(I139,Criterios!$L$28:$M$32,2))+(VLOOKUP(J139,Criterios!$L$33:$M$37,2))+(VLOOKUP(K139,Criterios!$L$38:$M$42,2,0))+(VLOOKUP(L139,Criterios!$L$43:$M$47,2,0))+(VLOOKUP(M139,Criterios!$L$48:$M$52,2,0))+(VLOOKUP(N139,Criterios!$L$53:$M$57,2,0)),"")</f>
        <v>0.6399999999999999</v>
      </c>
    </row>
    <row r="140" spans="1:16" x14ac:dyDescent="0.2">
      <c r="A140" s="2"/>
      <c r="B140" s="22">
        <v>123456923</v>
      </c>
      <c r="C140" s="1" t="str">
        <f>IFERROR(VLOOKUP(Servicios[[#This Row],[NIT]],Proveedores!$B$2:$C$202,2,0),"")</f>
        <v>Proveedor 135</v>
      </c>
      <c r="D140" s="4">
        <f t="shared" ca="1" si="5"/>
        <v>4</v>
      </c>
      <c r="E140" s="4">
        <f t="shared" ca="1" si="5"/>
        <v>5</v>
      </c>
      <c r="F140" s="4">
        <f t="shared" ca="1" si="5"/>
        <v>3</v>
      </c>
      <c r="G140" s="4">
        <f t="shared" ca="1" si="5"/>
        <v>4</v>
      </c>
      <c r="H140" s="4">
        <f t="shared" ca="1" si="5"/>
        <v>5</v>
      </c>
      <c r="I140" s="4">
        <f t="shared" ca="1" si="5"/>
        <v>5</v>
      </c>
      <c r="J140" s="4">
        <f t="shared" ca="1" si="5"/>
        <v>5</v>
      </c>
      <c r="K140" s="4">
        <f t="shared" ca="1" si="5"/>
        <v>3</v>
      </c>
      <c r="L140" s="4">
        <f t="shared" ca="1" si="5"/>
        <v>2</v>
      </c>
      <c r="M140" s="4">
        <f t="shared" ca="1" si="5"/>
        <v>5</v>
      </c>
      <c r="N140" s="4">
        <f t="shared" ca="1" si="5"/>
        <v>2</v>
      </c>
      <c r="P140" s="21">
        <f ca="1">IFERROR((VLOOKUP(D140,Criterios!$L$2:$M$7,2,0))+(VLOOKUP(E140,Criterios!$L$8:$M$12,2,0))+(VLOOKUP(F140,Criterios!$L$13:$M$17,2,0))+(VLOOKUP(G140,Criterios!$L$18:$M$22,2))+(VLOOKUP(H140,Criterios!$L$23:$M$27,2,0))+(VLOOKUP(I140,Criterios!$L$28:$M$32,2))+(VLOOKUP(J140,Criterios!$L$33:$M$37,2))+(VLOOKUP(K140,Criterios!$L$38:$M$42,2,0))+(VLOOKUP(L140,Criterios!$L$43:$M$47,2,0))+(VLOOKUP(M140,Criterios!$L$48:$M$52,2,0))+(VLOOKUP(N140,Criterios!$L$53:$M$57,2,0)),"")</f>
        <v>0.71000000000000008</v>
      </c>
    </row>
    <row r="141" spans="1:16" x14ac:dyDescent="0.2">
      <c r="A141" s="2"/>
      <c r="B141" s="22">
        <v>123456924</v>
      </c>
      <c r="C141" s="1" t="str">
        <f>IFERROR(VLOOKUP(Servicios[[#This Row],[NIT]],Proveedores!$B$2:$C$202,2,0),"")</f>
        <v>Proveedor 136</v>
      </c>
      <c r="D141" s="4">
        <f t="shared" ca="1" si="5"/>
        <v>3</v>
      </c>
      <c r="E141" s="4">
        <f t="shared" ca="1" si="5"/>
        <v>3</v>
      </c>
      <c r="F141" s="4">
        <f t="shared" ca="1" si="5"/>
        <v>4</v>
      </c>
      <c r="G141" s="4">
        <f t="shared" ca="1" si="5"/>
        <v>5</v>
      </c>
      <c r="H141" s="4">
        <f t="shared" ca="1" si="5"/>
        <v>4</v>
      </c>
      <c r="I141" s="4">
        <f t="shared" ca="1" si="5"/>
        <v>5</v>
      </c>
      <c r="J141" s="4">
        <f t="shared" ca="1" si="5"/>
        <v>4</v>
      </c>
      <c r="K141" s="4">
        <f t="shared" ca="1" si="5"/>
        <v>3</v>
      </c>
      <c r="L141" s="4">
        <f t="shared" ca="1" si="5"/>
        <v>4</v>
      </c>
      <c r="M141" s="4">
        <f t="shared" ca="1" si="5"/>
        <v>4</v>
      </c>
      <c r="N141" s="4">
        <f t="shared" ca="1" si="5"/>
        <v>4</v>
      </c>
      <c r="P141" s="21">
        <f ca="1">IFERROR((VLOOKUP(D141,Criterios!$L$2:$M$7,2,0))+(VLOOKUP(E141,Criterios!$L$8:$M$12,2,0))+(VLOOKUP(F141,Criterios!$L$13:$M$17,2,0))+(VLOOKUP(G141,Criterios!$L$18:$M$22,2))+(VLOOKUP(H141,Criterios!$L$23:$M$27,2,0))+(VLOOKUP(I141,Criterios!$L$28:$M$32,2))+(VLOOKUP(J141,Criterios!$L$33:$M$37,2))+(VLOOKUP(K141,Criterios!$L$38:$M$42,2,0))+(VLOOKUP(L141,Criterios!$L$43:$M$47,2,0))+(VLOOKUP(M141,Criterios!$L$48:$M$52,2,0))+(VLOOKUP(N141,Criterios!$L$53:$M$57,2,0)),"")</f>
        <v>0.72999999999999987</v>
      </c>
    </row>
    <row r="142" spans="1:16" x14ac:dyDescent="0.2">
      <c r="A142" s="2"/>
      <c r="B142" s="22">
        <v>123456925</v>
      </c>
      <c r="C142" s="1" t="str">
        <f>IFERROR(VLOOKUP(Servicios[[#This Row],[NIT]],Proveedores!$B$2:$C$202,2,0),"")</f>
        <v>Proveedor 137</v>
      </c>
      <c r="D142" s="4">
        <f t="shared" ca="1" si="5"/>
        <v>3</v>
      </c>
      <c r="E142" s="4">
        <f t="shared" ca="1" si="5"/>
        <v>2</v>
      </c>
      <c r="F142" s="4">
        <f t="shared" ca="1" si="5"/>
        <v>2</v>
      </c>
      <c r="G142" s="4">
        <f t="shared" ca="1" si="5"/>
        <v>2</v>
      </c>
      <c r="H142" s="4">
        <f t="shared" ca="1" si="5"/>
        <v>3</v>
      </c>
      <c r="I142" s="4">
        <f t="shared" ca="1" si="5"/>
        <v>2</v>
      </c>
      <c r="J142" s="4">
        <f t="shared" ca="1" si="5"/>
        <v>4</v>
      </c>
      <c r="K142" s="4">
        <f t="shared" ca="1" si="5"/>
        <v>2</v>
      </c>
      <c r="L142" s="4">
        <f t="shared" ca="1" si="5"/>
        <v>4</v>
      </c>
      <c r="M142" s="4">
        <f t="shared" ca="1" si="5"/>
        <v>5</v>
      </c>
      <c r="N142" s="4">
        <f t="shared" ca="1" si="5"/>
        <v>5</v>
      </c>
      <c r="P142" s="21">
        <f ca="1">IFERROR((VLOOKUP(D142,Criterios!$L$2:$M$7,2,0))+(VLOOKUP(E142,Criterios!$L$8:$M$12,2,0))+(VLOOKUP(F142,Criterios!$L$13:$M$17,2,0))+(VLOOKUP(G142,Criterios!$L$18:$M$22,2))+(VLOOKUP(H142,Criterios!$L$23:$M$27,2,0))+(VLOOKUP(I142,Criterios!$L$28:$M$32,2))+(VLOOKUP(J142,Criterios!$L$33:$M$37,2))+(VLOOKUP(K142,Criterios!$L$38:$M$42,2,0))+(VLOOKUP(L142,Criterios!$L$43:$M$47,2,0))+(VLOOKUP(M142,Criterios!$L$48:$M$52,2,0))+(VLOOKUP(N142,Criterios!$L$53:$M$57,2,0)),"")</f>
        <v>0.61</v>
      </c>
    </row>
    <row r="143" spans="1:16" x14ac:dyDescent="0.2">
      <c r="A143" s="2"/>
      <c r="B143" s="22">
        <v>123456926</v>
      </c>
      <c r="C143" s="1" t="str">
        <f>IFERROR(VLOOKUP(Servicios[[#This Row],[NIT]],Proveedores!$B$2:$C$202,2,0),"")</f>
        <v>Proveedor 138</v>
      </c>
      <c r="D143" s="4">
        <f t="shared" ca="1" si="5"/>
        <v>4</v>
      </c>
      <c r="E143" s="4">
        <f t="shared" ca="1" si="5"/>
        <v>2</v>
      </c>
      <c r="F143" s="4">
        <f t="shared" ca="1" si="5"/>
        <v>3</v>
      </c>
      <c r="G143" s="4">
        <f t="shared" ca="1" si="5"/>
        <v>5</v>
      </c>
      <c r="H143" s="4">
        <f t="shared" ca="1" si="5"/>
        <v>2</v>
      </c>
      <c r="I143" s="4">
        <f t="shared" ca="1" si="5"/>
        <v>3</v>
      </c>
      <c r="J143" s="4">
        <f t="shared" ca="1" si="5"/>
        <v>5</v>
      </c>
      <c r="K143" s="4">
        <f t="shared" ca="1" si="5"/>
        <v>3</v>
      </c>
      <c r="L143" s="4">
        <f t="shared" ca="1" si="5"/>
        <v>4</v>
      </c>
      <c r="M143" s="4">
        <f t="shared" ca="1" si="5"/>
        <v>2</v>
      </c>
      <c r="N143" s="4">
        <f t="shared" ca="1" si="5"/>
        <v>5</v>
      </c>
      <c r="P143" s="21">
        <f ca="1">IFERROR((VLOOKUP(D143,Criterios!$L$2:$M$7,2,0))+(VLOOKUP(E143,Criterios!$L$8:$M$12,2,0))+(VLOOKUP(F143,Criterios!$L$13:$M$17,2,0))+(VLOOKUP(G143,Criterios!$L$18:$M$22,2))+(VLOOKUP(H143,Criterios!$L$23:$M$27,2,0))+(VLOOKUP(I143,Criterios!$L$28:$M$32,2))+(VLOOKUP(J143,Criterios!$L$33:$M$37,2))+(VLOOKUP(K143,Criterios!$L$38:$M$42,2,0))+(VLOOKUP(L143,Criterios!$L$43:$M$47,2,0))+(VLOOKUP(M143,Criterios!$L$48:$M$52,2,0))+(VLOOKUP(N143,Criterios!$L$53:$M$57,2,0)),"")</f>
        <v>0.67999999999999994</v>
      </c>
    </row>
    <row r="144" spans="1:16" x14ac:dyDescent="0.2">
      <c r="A144" s="2"/>
      <c r="B144" s="22">
        <v>123456927</v>
      </c>
      <c r="C144" s="1" t="str">
        <f>IFERROR(VLOOKUP(Servicios[[#This Row],[NIT]],Proveedores!$B$2:$C$202,2,0),"")</f>
        <v>Proveedor 139</v>
      </c>
      <c r="D144" s="4">
        <f t="shared" ca="1" si="5"/>
        <v>2</v>
      </c>
      <c r="E144" s="4">
        <f t="shared" ca="1" si="5"/>
        <v>2</v>
      </c>
      <c r="F144" s="4">
        <f t="shared" ca="1" si="5"/>
        <v>5</v>
      </c>
      <c r="G144" s="4">
        <f t="shared" ca="1" si="5"/>
        <v>2</v>
      </c>
      <c r="H144" s="4">
        <f t="shared" ca="1" si="5"/>
        <v>2</v>
      </c>
      <c r="I144" s="4">
        <f t="shared" ca="1" si="5"/>
        <v>4</v>
      </c>
      <c r="J144" s="4">
        <f t="shared" ca="1" si="5"/>
        <v>2</v>
      </c>
      <c r="K144" s="4">
        <f t="shared" ca="1" si="5"/>
        <v>3</v>
      </c>
      <c r="L144" s="4">
        <f t="shared" ca="1" si="5"/>
        <v>5</v>
      </c>
      <c r="M144" s="4">
        <f t="shared" ca="1" si="5"/>
        <v>5</v>
      </c>
      <c r="N144" s="4">
        <f t="shared" ca="1" si="5"/>
        <v>2</v>
      </c>
      <c r="P144" s="21">
        <f ca="1">IFERROR((VLOOKUP(D144,Criterios!$L$2:$M$7,2,0))+(VLOOKUP(E144,Criterios!$L$8:$M$12,2,0))+(VLOOKUP(F144,Criterios!$L$13:$M$17,2,0))+(VLOOKUP(G144,Criterios!$L$18:$M$22,2))+(VLOOKUP(H144,Criterios!$L$23:$M$27,2,0))+(VLOOKUP(I144,Criterios!$L$28:$M$32,2))+(VLOOKUP(J144,Criterios!$L$33:$M$37,2))+(VLOOKUP(K144,Criterios!$L$38:$M$42,2,0))+(VLOOKUP(L144,Criterios!$L$43:$M$47,2,0))+(VLOOKUP(M144,Criterios!$L$48:$M$52,2,0))+(VLOOKUP(N144,Criterios!$L$53:$M$57,2,0)),"")</f>
        <v>0.63</v>
      </c>
    </row>
    <row r="145" spans="1:16" x14ac:dyDescent="0.2">
      <c r="A145" s="2"/>
      <c r="B145" s="22">
        <v>123456928</v>
      </c>
      <c r="C145" s="1" t="str">
        <f>IFERROR(VLOOKUP(Servicios[[#This Row],[NIT]],Proveedores!$B$2:$C$202,2,0),"")</f>
        <v>Proveedor 140</v>
      </c>
      <c r="D145" s="4">
        <f t="shared" ca="1" si="5"/>
        <v>5</v>
      </c>
      <c r="E145" s="4">
        <f t="shared" ref="D145:N168" ca="1" si="6">RANDBETWEEN(2,5)</f>
        <v>2</v>
      </c>
      <c r="F145" s="4">
        <f t="shared" ca="1" si="6"/>
        <v>5</v>
      </c>
      <c r="G145" s="4">
        <f t="shared" ca="1" si="6"/>
        <v>4</v>
      </c>
      <c r="H145" s="4">
        <f t="shared" ca="1" si="6"/>
        <v>5</v>
      </c>
      <c r="I145" s="4">
        <f t="shared" ca="1" si="6"/>
        <v>5</v>
      </c>
      <c r="J145" s="4">
        <f t="shared" ca="1" si="6"/>
        <v>5</v>
      </c>
      <c r="K145" s="4">
        <f t="shared" ca="1" si="6"/>
        <v>4</v>
      </c>
      <c r="L145" s="4">
        <f t="shared" ca="1" si="6"/>
        <v>4</v>
      </c>
      <c r="M145" s="4">
        <f t="shared" ca="1" si="6"/>
        <v>4</v>
      </c>
      <c r="N145" s="4">
        <f t="shared" ca="1" si="6"/>
        <v>3</v>
      </c>
      <c r="P145" s="21">
        <f ca="1">IFERROR((VLOOKUP(D145,Criterios!$L$2:$M$7,2,0))+(VLOOKUP(E145,Criterios!$L$8:$M$12,2,0))+(VLOOKUP(F145,Criterios!$L$13:$M$17,2,0))+(VLOOKUP(G145,Criterios!$L$18:$M$22,2))+(VLOOKUP(H145,Criterios!$L$23:$M$27,2,0))+(VLOOKUP(I145,Criterios!$L$28:$M$32,2))+(VLOOKUP(J145,Criterios!$L$33:$M$37,2))+(VLOOKUP(K145,Criterios!$L$38:$M$42,2,0))+(VLOOKUP(L145,Criterios!$L$43:$M$47,2,0))+(VLOOKUP(M145,Criterios!$L$48:$M$52,2,0))+(VLOOKUP(N145,Criterios!$L$53:$M$57,2,0)),"")</f>
        <v>0.81999999999999984</v>
      </c>
    </row>
    <row r="146" spans="1:16" x14ac:dyDescent="0.2">
      <c r="A146" s="2"/>
      <c r="B146" s="22">
        <v>123456929</v>
      </c>
      <c r="C146" s="1" t="str">
        <f>IFERROR(VLOOKUP(Servicios[[#This Row],[NIT]],Proveedores!$B$2:$C$202,2,0),"")</f>
        <v>Proveedor 141</v>
      </c>
      <c r="D146" s="4">
        <f t="shared" ca="1" si="6"/>
        <v>3</v>
      </c>
      <c r="E146" s="4">
        <f t="shared" ca="1" si="6"/>
        <v>5</v>
      </c>
      <c r="F146" s="4">
        <f t="shared" ca="1" si="6"/>
        <v>3</v>
      </c>
      <c r="G146" s="4">
        <f t="shared" ca="1" si="6"/>
        <v>4</v>
      </c>
      <c r="H146" s="4">
        <f t="shared" ca="1" si="6"/>
        <v>4</v>
      </c>
      <c r="I146" s="4">
        <f t="shared" ca="1" si="6"/>
        <v>2</v>
      </c>
      <c r="J146" s="4">
        <f t="shared" ca="1" si="6"/>
        <v>4</v>
      </c>
      <c r="K146" s="4">
        <f t="shared" ca="1" si="6"/>
        <v>5</v>
      </c>
      <c r="L146" s="4">
        <f t="shared" ca="1" si="6"/>
        <v>5</v>
      </c>
      <c r="M146" s="4">
        <f t="shared" ca="1" si="6"/>
        <v>3</v>
      </c>
      <c r="N146" s="4">
        <f t="shared" ca="1" si="6"/>
        <v>2</v>
      </c>
      <c r="P146" s="21">
        <f ca="1">IFERROR((VLOOKUP(D146,Criterios!$L$2:$M$7,2,0))+(VLOOKUP(E146,Criterios!$L$8:$M$12,2,0))+(VLOOKUP(F146,Criterios!$L$13:$M$17,2,0))+(VLOOKUP(G146,Criterios!$L$18:$M$22,2))+(VLOOKUP(H146,Criterios!$L$23:$M$27,2,0))+(VLOOKUP(I146,Criterios!$L$28:$M$32,2))+(VLOOKUP(J146,Criterios!$L$33:$M$37,2))+(VLOOKUP(K146,Criterios!$L$38:$M$42,2,0))+(VLOOKUP(L146,Criterios!$L$43:$M$47,2,0))+(VLOOKUP(M146,Criterios!$L$48:$M$52,2,0))+(VLOOKUP(N146,Criterios!$L$53:$M$57,2,0)),"")</f>
        <v>0.78</v>
      </c>
    </row>
    <row r="147" spans="1:16" x14ac:dyDescent="0.2">
      <c r="A147" s="2"/>
      <c r="B147" s="22">
        <v>123456930</v>
      </c>
      <c r="C147" s="1" t="str">
        <f>IFERROR(VLOOKUP(Servicios[[#This Row],[NIT]],Proveedores!$B$2:$C$202,2,0),"")</f>
        <v>Proveedor 142</v>
      </c>
      <c r="D147" s="4">
        <f t="shared" ca="1" si="6"/>
        <v>3</v>
      </c>
      <c r="E147" s="4">
        <f t="shared" ca="1" si="6"/>
        <v>3</v>
      </c>
      <c r="F147" s="4">
        <f t="shared" ca="1" si="6"/>
        <v>5</v>
      </c>
      <c r="G147" s="4">
        <f t="shared" ca="1" si="6"/>
        <v>4</v>
      </c>
      <c r="H147" s="4">
        <f t="shared" ca="1" si="6"/>
        <v>5</v>
      </c>
      <c r="I147" s="4">
        <f t="shared" ca="1" si="6"/>
        <v>3</v>
      </c>
      <c r="J147" s="4">
        <f t="shared" ca="1" si="6"/>
        <v>5</v>
      </c>
      <c r="K147" s="4">
        <f t="shared" ca="1" si="6"/>
        <v>5</v>
      </c>
      <c r="L147" s="4">
        <f t="shared" ca="1" si="6"/>
        <v>2</v>
      </c>
      <c r="M147" s="4">
        <f t="shared" ca="1" si="6"/>
        <v>3</v>
      </c>
      <c r="N147" s="4">
        <f t="shared" ca="1" si="6"/>
        <v>4</v>
      </c>
      <c r="P147" s="21">
        <f ca="1">IFERROR((VLOOKUP(D147,Criterios!$L$2:$M$7,2,0))+(VLOOKUP(E147,Criterios!$L$8:$M$12,2,0))+(VLOOKUP(F147,Criterios!$L$13:$M$17,2,0))+(VLOOKUP(G147,Criterios!$L$18:$M$22,2))+(VLOOKUP(H147,Criterios!$L$23:$M$27,2,0))+(VLOOKUP(I147,Criterios!$L$28:$M$32,2))+(VLOOKUP(J147,Criterios!$L$33:$M$37,2))+(VLOOKUP(K147,Criterios!$L$38:$M$42,2,0))+(VLOOKUP(L147,Criterios!$L$43:$M$47,2,0))+(VLOOKUP(M147,Criterios!$L$48:$M$52,2,0))+(VLOOKUP(N147,Criterios!$L$53:$M$57,2,0)),"")</f>
        <v>0.78999999999999992</v>
      </c>
    </row>
    <row r="148" spans="1:16" x14ac:dyDescent="0.2">
      <c r="A148" s="2"/>
      <c r="B148" s="22">
        <v>123456931</v>
      </c>
      <c r="C148" s="1" t="str">
        <f>IFERROR(VLOOKUP(Servicios[[#This Row],[NIT]],Proveedores!$B$2:$C$202,2,0),"")</f>
        <v>Proveedor 143</v>
      </c>
      <c r="D148" s="4">
        <f t="shared" ca="1" si="6"/>
        <v>4</v>
      </c>
      <c r="E148" s="4">
        <f t="shared" ca="1" si="6"/>
        <v>4</v>
      </c>
      <c r="F148" s="4">
        <f t="shared" ca="1" si="6"/>
        <v>3</v>
      </c>
      <c r="G148" s="4">
        <f t="shared" ca="1" si="6"/>
        <v>5</v>
      </c>
      <c r="H148" s="4">
        <f t="shared" ca="1" si="6"/>
        <v>3</v>
      </c>
      <c r="I148" s="4">
        <f t="shared" ca="1" si="6"/>
        <v>5</v>
      </c>
      <c r="J148" s="4">
        <f t="shared" ca="1" si="6"/>
        <v>5</v>
      </c>
      <c r="K148" s="4">
        <f t="shared" ca="1" si="6"/>
        <v>2</v>
      </c>
      <c r="L148" s="4">
        <f t="shared" ca="1" si="6"/>
        <v>5</v>
      </c>
      <c r="M148" s="4">
        <f t="shared" ca="1" si="6"/>
        <v>5</v>
      </c>
      <c r="N148" s="4">
        <f t="shared" ca="1" si="6"/>
        <v>5</v>
      </c>
      <c r="P148" s="21">
        <f ca="1">IFERROR((VLOOKUP(D148,Criterios!$L$2:$M$7,2,0))+(VLOOKUP(E148,Criterios!$L$8:$M$12,2,0))+(VLOOKUP(F148,Criterios!$L$13:$M$17,2,0))+(VLOOKUP(G148,Criterios!$L$18:$M$22,2))+(VLOOKUP(H148,Criterios!$L$23:$M$27,2,0))+(VLOOKUP(I148,Criterios!$L$28:$M$32,2))+(VLOOKUP(J148,Criterios!$L$33:$M$37,2))+(VLOOKUP(K148,Criterios!$L$38:$M$42,2,0))+(VLOOKUP(L148,Criterios!$L$43:$M$47,2,0))+(VLOOKUP(M148,Criterios!$L$48:$M$52,2,0))+(VLOOKUP(N148,Criterios!$L$53:$M$57,2,0)),"")</f>
        <v>0.75</v>
      </c>
    </row>
    <row r="149" spans="1:16" x14ac:dyDescent="0.2">
      <c r="A149" s="2"/>
      <c r="B149" s="22">
        <v>123456932</v>
      </c>
      <c r="C149" s="1" t="str">
        <f>IFERROR(VLOOKUP(Servicios[[#This Row],[NIT]],Proveedores!$B$2:$C$202,2,0),"")</f>
        <v>Proveedor 144</v>
      </c>
      <c r="D149" s="4">
        <f t="shared" ca="1" si="6"/>
        <v>3</v>
      </c>
      <c r="E149" s="4">
        <f t="shared" ca="1" si="6"/>
        <v>3</v>
      </c>
      <c r="F149" s="4">
        <f t="shared" ca="1" si="6"/>
        <v>3</v>
      </c>
      <c r="G149" s="4">
        <f t="shared" ca="1" si="6"/>
        <v>4</v>
      </c>
      <c r="H149" s="4">
        <f t="shared" ca="1" si="6"/>
        <v>5</v>
      </c>
      <c r="I149" s="4">
        <f t="shared" ca="1" si="6"/>
        <v>4</v>
      </c>
      <c r="J149" s="4">
        <f t="shared" ca="1" si="6"/>
        <v>3</v>
      </c>
      <c r="K149" s="4">
        <f t="shared" ca="1" si="6"/>
        <v>4</v>
      </c>
      <c r="L149" s="4">
        <f t="shared" ca="1" si="6"/>
        <v>4</v>
      </c>
      <c r="M149" s="4">
        <f t="shared" ca="1" si="6"/>
        <v>3</v>
      </c>
      <c r="N149" s="4">
        <f t="shared" ca="1" si="6"/>
        <v>5</v>
      </c>
      <c r="P149" s="21">
        <f ca="1">IFERROR((VLOOKUP(D149,Criterios!$L$2:$M$7,2,0))+(VLOOKUP(E149,Criterios!$L$8:$M$12,2,0))+(VLOOKUP(F149,Criterios!$L$13:$M$17,2,0))+(VLOOKUP(G149,Criterios!$L$18:$M$22,2))+(VLOOKUP(H149,Criterios!$L$23:$M$27,2,0))+(VLOOKUP(I149,Criterios!$L$28:$M$32,2))+(VLOOKUP(J149,Criterios!$L$33:$M$37,2))+(VLOOKUP(K149,Criterios!$L$38:$M$42,2,0))+(VLOOKUP(L149,Criterios!$L$43:$M$47,2,0))+(VLOOKUP(M149,Criterios!$L$48:$M$52,2,0))+(VLOOKUP(N149,Criterios!$L$53:$M$57,2,0)),"")</f>
        <v>0.7599999999999999</v>
      </c>
    </row>
    <row r="150" spans="1:16" x14ac:dyDescent="0.2">
      <c r="A150" s="2"/>
      <c r="B150" s="22">
        <v>123456933</v>
      </c>
      <c r="C150" s="1" t="str">
        <f>IFERROR(VLOOKUP(Servicios[[#This Row],[NIT]],Proveedores!$B$2:$C$202,2,0),"")</f>
        <v>Proveedor 145</v>
      </c>
      <c r="D150" s="4">
        <f t="shared" ca="1" si="6"/>
        <v>4</v>
      </c>
      <c r="E150" s="4">
        <f t="shared" ca="1" si="6"/>
        <v>5</v>
      </c>
      <c r="F150" s="4">
        <f t="shared" ca="1" si="6"/>
        <v>2</v>
      </c>
      <c r="G150" s="4">
        <f t="shared" ca="1" si="6"/>
        <v>2</v>
      </c>
      <c r="H150" s="4">
        <f t="shared" ca="1" si="6"/>
        <v>4</v>
      </c>
      <c r="I150" s="4">
        <f t="shared" ca="1" si="6"/>
        <v>3</v>
      </c>
      <c r="J150" s="4">
        <f t="shared" ca="1" si="6"/>
        <v>5</v>
      </c>
      <c r="K150" s="4">
        <f t="shared" ca="1" si="6"/>
        <v>2</v>
      </c>
      <c r="L150" s="4">
        <f t="shared" ca="1" si="6"/>
        <v>4</v>
      </c>
      <c r="M150" s="4">
        <f t="shared" ca="1" si="6"/>
        <v>5</v>
      </c>
      <c r="N150" s="4">
        <f t="shared" ca="1" si="6"/>
        <v>5</v>
      </c>
      <c r="P150" s="21">
        <f ca="1">IFERROR((VLOOKUP(D150,Criterios!$L$2:$M$7,2,0))+(VLOOKUP(E150,Criterios!$L$8:$M$12,2,0))+(VLOOKUP(F150,Criterios!$L$13:$M$17,2,0))+(VLOOKUP(G150,Criterios!$L$18:$M$22,2))+(VLOOKUP(H150,Criterios!$L$23:$M$27,2,0))+(VLOOKUP(I150,Criterios!$L$28:$M$32,2))+(VLOOKUP(J150,Criterios!$L$33:$M$37,2))+(VLOOKUP(K150,Criterios!$L$38:$M$42,2,0))+(VLOOKUP(L150,Criterios!$L$43:$M$47,2,0))+(VLOOKUP(M150,Criterios!$L$48:$M$52,2,0))+(VLOOKUP(N150,Criterios!$L$53:$M$57,2,0)),"")</f>
        <v>0.69</v>
      </c>
    </row>
    <row r="151" spans="1:16" x14ac:dyDescent="0.2">
      <c r="A151" s="2"/>
      <c r="B151" s="22">
        <v>123456934</v>
      </c>
      <c r="C151" s="1" t="str">
        <f>IFERROR(VLOOKUP(Servicios[[#This Row],[NIT]],Proveedores!$B$2:$C$202,2,0),"")</f>
        <v>Proveedor 146</v>
      </c>
      <c r="D151" s="4">
        <f t="shared" ca="1" si="6"/>
        <v>2</v>
      </c>
      <c r="E151" s="4">
        <f t="shared" ca="1" si="6"/>
        <v>3</v>
      </c>
      <c r="F151" s="4">
        <f t="shared" ca="1" si="6"/>
        <v>5</v>
      </c>
      <c r="G151" s="4">
        <f t="shared" ca="1" si="6"/>
        <v>2</v>
      </c>
      <c r="H151" s="4">
        <f t="shared" ca="1" si="6"/>
        <v>4</v>
      </c>
      <c r="I151" s="4">
        <f t="shared" ca="1" si="6"/>
        <v>3</v>
      </c>
      <c r="J151" s="4">
        <f t="shared" ca="1" si="6"/>
        <v>2</v>
      </c>
      <c r="K151" s="4">
        <f t="shared" ca="1" si="6"/>
        <v>3</v>
      </c>
      <c r="L151" s="4">
        <f t="shared" ca="1" si="6"/>
        <v>4</v>
      </c>
      <c r="M151" s="4">
        <f t="shared" ca="1" si="6"/>
        <v>4</v>
      </c>
      <c r="N151" s="4">
        <f t="shared" ca="1" si="6"/>
        <v>3</v>
      </c>
      <c r="P151" s="21">
        <f ca="1">IFERROR((VLOOKUP(D151,Criterios!$L$2:$M$7,2,0))+(VLOOKUP(E151,Criterios!$L$8:$M$12,2,0))+(VLOOKUP(F151,Criterios!$L$13:$M$17,2,0))+(VLOOKUP(G151,Criterios!$L$18:$M$22,2))+(VLOOKUP(H151,Criterios!$L$23:$M$27,2,0))+(VLOOKUP(I151,Criterios!$L$28:$M$32,2))+(VLOOKUP(J151,Criterios!$L$33:$M$37,2))+(VLOOKUP(K151,Criterios!$L$38:$M$42,2,0))+(VLOOKUP(L151,Criterios!$L$43:$M$47,2,0))+(VLOOKUP(M151,Criterios!$L$48:$M$52,2,0))+(VLOOKUP(N151,Criterios!$L$53:$M$57,2,0)),"")</f>
        <v>0.63000000000000012</v>
      </c>
    </row>
    <row r="152" spans="1:16" x14ac:dyDescent="0.2">
      <c r="A152" s="2"/>
      <c r="B152" s="22">
        <v>123456935</v>
      </c>
      <c r="C152" s="1" t="str">
        <f>IFERROR(VLOOKUP(Servicios[[#This Row],[NIT]],Proveedores!$B$2:$C$202,2,0),"")</f>
        <v>Proveedor 147</v>
      </c>
      <c r="D152" s="4">
        <f t="shared" ca="1" si="6"/>
        <v>2</v>
      </c>
      <c r="E152" s="4">
        <f t="shared" ca="1" si="6"/>
        <v>4</v>
      </c>
      <c r="F152" s="4">
        <f t="shared" ca="1" si="6"/>
        <v>5</v>
      </c>
      <c r="G152" s="4">
        <f t="shared" ca="1" si="6"/>
        <v>5</v>
      </c>
      <c r="H152" s="4">
        <f t="shared" ca="1" si="6"/>
        <v>4</v>
      </c>
      <c r="I152" s="4">
        <f t="shared" ca="1" si="6"/>
        <v>2</v>
      </c>
      <c r="J152" s="4">
        <f t="shared" ca="1" si="6"/>
        <v>2</v>
      </c>
      <c r="K152" s="4">
        <f t="shared" ca="1" si="6"/>
        <v>4</v>
      </c>
      <c r="L152" s="4">
        <f t="shared" ca="1" si="6"/>
        <v>5</v>
      </c>
      <c r="M152" s="4">
        <f t="shared" ca="1" si="6"/>
        <v>5</v>
      </c>
      <c r="N152" s="4">
        <f t="shared" ca="1" si="6"/>
        <v>5</v>
      </c>
      <c r="P152" s="21">
        <f ca="1">IFERROR((VLOOKUP(D152,Criterios!$L$2:$M$7,2,0))+(VLOOKUP(E152,Criterios!$L$8:$M$12,2,0))+(VLOOKUP(F152,Criterios!$L$13:$M$17,2,0))+(VLOOKUP(G152,Criterios!$L$18:$M$22,2))+(VLOOKUP(H152,Criterios!$L$23:$M$27,2,0))+(VLOOKUP(I152,Criterios!$L$28:$M$32,2))+(VLOOKUP(J152,Criterios!$L$33:$M$37,2))+(VLOOKUP(K152,Criterios!$L$38:$M$42,2,0))+(VLOOKUP(L152,Criterios!$L$43:$M$47,2,0))+(VLOOKUP(M152,Criterios!$L$48:$M$52,2,0))+(VLOOKUP(N152,Criterios!$L$53:$M$57,2,0)),"")</f>
        <v>0.79999999999999993</v>
      </c>
    </row>
    <row r="153" spans="1:16" x14ac:dyDescent="0.2">
      <c r="A153" s="2"/>
      <c r="B153" s="22">
        <v>123456936</v>
      </c>
      <c r="C153" s="1" t="str">
        <f>IFERROR(VLOOKUP(Servicios[[#This Row],[NIT]],Proveedores!$B$2:$C$202,2,0),"")</f>
        <v>Proveedor 148</v>
      </c>
      <c r="D153" s="4">
        <f t="shared" ca="1" si="6"/>
        <v>3</v>
      </c>
      <c r="E153" s="4">
        <f t="shared" ca="1" si="6"/>
        <v>4</v>
      </c>
      <c r="F153" s="4">
        <f t="shared" ca="1" si="6"/>
        <v>4</v>
      </c>
      <c r="G153" s="4">
        <f t="shared" ca="1" si="6"/>
        <v>2</v>
      </c>
      <c r="H153" s="4">
        <f t="shared" ca="1" si="6"/>
        <v>3</v>
      </c>
      <c r="I153" s="4">
        <f t="shared" ca="1" si="6"/>
        <v>4</v>
      </c>
      <c r="J153" s="4">
        <f t="shared" ca="1" si="6"/>
        <v>2</v>
      </c>
      <c r="K153" s="4">
        <f t="shared" ca="1" si="6"/>
        <v>4</v>
      </c>
      <c r="L153" s="4">
        <f t="shared" ca="1" si="6"/>
        <v>2</v>
      </c>
      <c r="M153" s="4">
        <f t="shared" ca="1" si="6"/>
        <v>5</v>
      </c>
      <c r="N153" s="4">
        <f t="shared" ca="1" si="6"/>
        <v>3</v>
      </c>
      <c r="P153" s="21">
        <f ca="1">IFERROR((VLOOKUP(D153,Criterios!$L$2:$M$7,2,0))+(VLOOKUP(E153,Criterios!$L$8:$M$12,2,0))+(VLOOKUP(F153,Criterios!$L$13:$M$17,2,0))+(VLOOKUP(G153,Criterios!$L$18:$M$22,2))+(VLOOKUP(H153,Criterios!$L$23:$M$27,2,0))+(VLOOKUP(I153,Criterios!$L$28:$M$32,2))+(VLOOKUP(J153,Criterios!$L$33:$M$37,2))+(VLOOKUP(K153,Criterios!$L$38:$M$42,2,0))+(VLOOKUP(L153,Criterios!$L$43:$M$47,2,0))+(VLOOKUP(M153,Criterios!$L$48:$M$52,2,0))+(VLOOKUP(N153,Criterios!$L$53:$M$57,2,0)),"")</f>
        <v>0.69</v>
      </c>
    </row>
    <row r="154" spans="1:16" x14ac:dyDescent="0.2">
      <c r="A154" s="2"/>
      <c r="B154" s="22">
        <v>123456937</v>
      </c>
      <c r="C154" s="1" t="str">
        <f>IFERROR(VLOOKUP(Servicios[[#This Row],[NIT]],Proveedores!$B$2:$C$202,2,0),"")</f>
        <v>Proveedor 149</v>
      </c>
      <c r="D154" s="4">
        <f t="shared" ca="1" si="6"/>
        <v>5</v>
      </c>
      <c r="E154" s="4">
        <f t="shared" ca="1" si="6"/>
        <v>3</v>
      </c>
      <c r="F154" s="4">
        <f t="shared" ca="1" si="6"/>
        <v>4</v>
      </c>
      <c r="G154" s="4">
        <f t="shared" ca="1" si="6"/>
        <v>5</v>
      </c>
      <c r="H154" s="4">
        <f t="shared" ca="1" si="6"/>
        <v>5</v>
      </c>
      <c r="I154" s="4">
        <f t="shared" ca="1" si="6"/>
        <v>5</v>
      </c>
      <c r="J154" s="4">
        <f t="shared" ca="1" si="6"/>
        <v>2</v>
      </c>
      <c r="K154" s="4">
        <f t="shared" ca="1" si="6"/>
        <v>4</v>
      </c>
      <c r="L154" s="4">
        <f t="shared" ca="1" si="6"/>
        <v>2</v>
      </c>
      <c r="M154" s="4">
        <f t="shared" ca="1" si="6"/>
        <v>4</v>
      </c>
      <c r="N154" s="4">
        <f t="shared" ca="1" si="6"/>
        <v>2</v>
      </c>
      <c r="P154" s="21">
        <f ca="1">IFERROR((VLOOKUP(D154,Criterios!$L$2:$M$7,2,0))+(VLOOKUP(E154,Criterios!$L$8:$M$12,2,0))+(VLOOKUP(F154,Criterios!$L$13:$M$17,2,0))+(VLOOKUP(G154,Criterios!$L$18:$M$22,2))+(VLOOKUP(H154,Criterios!$L$23:$M$27,2,0))+(VLOOKUP(I154,Criterios!$L$28:$M$32,2))+(VLOOKUP(J154,Criterios!$L$33:$M$37,2))+(VLOOKUP(K154,Criterios!$L$38:$M$42,2,0))+(VLOOKUP(L154,Criterios!$L$43:$M$47,2,0))+(VLOOKUP(M154,Criterios!$L$48:$M$52,2,0))+(VLOOKUP(N154,Criterios!$L$53:$M$57,2,0)),"")</f>
        <v>0.7400000000000001</v>
      </c>
    </row>
    <row r="155" spans="1:16" x14ac:dyDescent="0.2">
      <c r="A155" s="2"/>
      <c r="B155" s="22">
        <v>123456938</v>
      </c>
      <c r="C155" s="1" t="str">
        <f>IFERROR(VLOOKUP(Servicios[[#This Row],[NIT]],Proveedores!$B$2:$C$202,2,0),"")</f>
        <v>Proveedor 150</v>
      </c>
      <c r="D155" s="4">
        <f t="shared" ca="1" si="6"/>
        <v>3</v>
      </c>
      <c r="E155" s="4">
        <f t="shared" ca="1" si="6"/>
        <v>2</v>
      </c>
      <c r="F155" s="4">
        <f t="shared" ca="1" si="6"/>
        <v>5</v>
      </c>
      <c r="G155" s="4">
        <f t="shared" ca="1" si="6"/>
        <v>2</v>
      </c>
      <c r="H155" s="4">
        <f t="shared" ca="1" si="6"/>
        <v>3</v>
      </c>
      <c r="I155" s="4">
        <f t="shared" ca="1" si="6"/>
        <v>3</v>
      </c>
      <c r="J155" s="4">
        <f t="shared" ca="1" si="6"/>
        <v>3</v>
      </c>
      <c r="K155" s="4">
        <f t="shared" ca="1" si="6"/>
        <v>5</v>
      </c>
      <c r="L155" s="4">
        <f t="shared" ca="1" si="6"/>
        <v>4</v>
      </c>
      <c r="M155" s="4">
        <f t="shared" ca="1" si="6"/>
        <v>4</v>
      </c>
      <c r="N155" s="4">
        <f t="shared" ca="1" si="6"/>
        <v>5</v>
      </c>
      <c r="P155" s="21">
        <f ca="1">IFERROR((VLOOKUP(D155,Criterios!$L$2:$M$7,2,0))+(VLOOKUP(E155,Criterios!$L$8:$M$12,2,0))+(VLOOKUP(F155,Criterios!$L$13:$M$17,2,0))+(VLOOKUP(G155,Criterios!$L$18:$M$22,2))+(VLOOKUP(H155,Criterios!$L$23:$M$27,2,0))+(VLOOKUP(I155,Criterios!$L$28:$M$32,2))+(VLOOKUP(J155,Criterios!$L$33:$M$37,2))+(VLOOKUP(K155,Criterios!$L$38:$M$42,2,0))+(VLOOKUP(L155,Criterios!$L$43:$M$47,2,0))+(VLOOKUP(M155,Criterios!$L$48:$M$52,2,0))+(VLOOKUP(N155,Criterios!$L$53:$M$57,2,0)),"")</f>
        <v>0.79999999999999993</v>
      </c>
    </row>
    <row r="156" spans="1:16" x14ac:dyDescent="0.2">
      <c r="A156" s="2"/>
      <c r="B156" s="22">
        <v>123456939</v>
      </c>
      <c r="C156" s="1" t="str">
        <f>IFERROR(VLOOKUP(Servicios[[#This Row],[NIT]],Proveedores!$B$2:$C$202,2,0),"")</f>
        <v>Proveedor 151</v>
      </c>
      <c r="D156" s="4">
        <f t="shared" ca="1" si="6"/>
        <v>4</v>
      </c>
      <c r="E156" s="4">
        <f t="shared" ca="1" si="6"/>
        <v>4</v>
      </c>
      <c r="F156" s="4">
        <f t="shared" ca="1" si="6"/>
        <v>2</v>
      </c>
      <c r="G156" s="4">
        <f t="shared" ca="1" si="6"/>
        <v>5</v>
      </c>
      <c r="H156" s="4">
        <f t="shared" ca="1" si="6"/>
        <v>2</v>
      </c>
      <c r="I156" s="4">
        <f t="shared" ca="1" si="6"/>
        <v>3</v>
      </c>
      <c r="J156" s="4">
        <f t="shared" ca="1" si="6"/>
        <v>2</v>
      </c>
      <c r="K156" s="4">
        <f t="shared" ca="1" si="6"/>
        <v>2</v>
      </c>
      <c r="L156" s="4">
        <f t="shared" ca="1" si="6"/>
        <v>5</v>
      </c>
      <c r="M156" s="4">
        <f t="shared" ca="1" si="6"/>
        <v>3</v>
      </c>
      <c r="N156" s="4">
        <f t="shared" ca="1" si="6"/>
        <v>3</v>
      </c>
      <c r="P156" s="21">
        <f ca="1">IFERROR((VLOOKUP(D156,Criterios!$L$2:$M$7,2,0))+(VLOOKUP(E156,Criterios!$L$8:$M$12,2,0))+(VLOOKUP(F156,Criterios!$L$13:$M$17,2,0))+(VLOOKUP(G156,Criterios!$L$18:$M$22,2))+(VLOOKUP(H156,Criterios!$L$23:$M$27,2,0))+(VLOOKUP(I156,Criterios!$L$28:$M$32,2))+(VLOOKUP(J156,Criterios!$L$33:$M$37,2))+(VLOOKUP(K156,Criterios!$L$38:$M$42,2,0))+(VLOOKUP(L156,Criterios!$L$43:$M$47,2,0))+(VLOOKUP(M156,Criterios!$L$48:$M$52,2,0))+(VLOOKUP(N156,Criterios!$L$53:$M$57,2,0)),"")</f>
        <v>0.60000000000000009</v>
      </c>
    </row>
    <row r="157" spans="1:16" x14ac:dyDescent="0.2">
      <c r="A157" s="2"/>
      <c r="B157" s="22">
        <v>123456940</v>
      </c>
      <c r="C157" s="1" t="str">
        <f>IFERROR(VLOOKUP(Servicios[[#This Row],[NIT]],Proveedores!$B$2:$C$202,2,0),"")</f>
        <v>Proveedor 152</v>
      </c>
      <c r="D157" s="4">
        <f t="shared" ca="1" si="6"/>
        <v>4</v>
      </c>
      <c r="E157" s="4">
        <f t="shared" ca="1" si="6"/>
        <v>4</v>
      </c>
      <c r="F157" s="4">
        <f t="shared" ca="1" si="6"/>
        <v>5</v>
      </c>
      <c r="G157" s="4">
        <f t="shared" ca="1" si="6"/>
        <v>5</v>
      </c>
      <c r="H157" s="4">
        <f t="shared" ca="1" si="6"/>
        <v>3</v>
      </c>
      <c r="I157" s="4">
        <f t="shared" ca="1" si="6"/>
        <v>2</v>
      </c>
      <c r="J157" s="4">
        <f t="shared" ca="1" si="6"/>
        <v>4</v>
      </c>
      <c r="K157" s="4">
        <f t="shared" ca="1" si="6"/>
        <v>5</v>
      </c>
      <c r="L157" s="4">
        <f t="shared" ca="1" si="6"/>
        <v>3</v>
      </c>
      <c r="M157" s="4">
        <f t="shared" ca="1" si="6"/>
        <v>5</v>
      </c>
      <c r="N157" s="4">
        <f t="shared" ca="1" si="6"/>
        <v>5</v>
      </c>
      <c r="P157" s="21">
        <f ca="1">IFERROR((VLOOKUP(D157,Criterios!$L$2:$M$7,2,0))+(VLOOKUP(E157,Criterios!$L$8:$M$12,2,0))+(VLOOKUP(F157,Criterios!$L$13:$M$17,2,0))+(VLOOKUP(G157,Criterios!$L$18:$M$22,2))+(VLOOKUP(H157,Criterios!$L$23:$M$27,2,0))+(VLOOKUP(I157,Criterios!$L$28:$M$32,2))+(VLOOKUP(J157,Criterios!$L$33:$M$37,2))+(VLOOKUP(K157,Criterios!$L$38:$M$42,2,0))+(VLOOKUP(L157,Criterios!$L$43:$M$47,2,0))+(VLOOKUP(M157,Criterios!$L$48:$M$52,2,0))+(VLOOKUP(N157,Criterios!$L$53:$M$57,2,0)),"")</f>
        <v>0.86999999999999988</v>
      </c>
    </row>
    <row r="158" spans="1:16" x14ac:dyDescent="0.2">
      <c r="A158" s="2"/>
      <c r="B158" s="22">
        <v>123456941</v>
      </c>
      <c r="C158" s="1" t="str">
        <f>IFERROR(VLOOKUP(Servicios[[#This Row],[NIT]],Proveedores!$B$2:$C$202,2,0),"")</f>
        <v>Proveedor 153</v>
      </c>
      <c r="D158" s="4">
        <f t="shared" ca="1" si="6"/>
        <v>5</v>
      </c>
      <c r="E158" s="4">
        <f t="shared" ca="1" si="6"/>
        <v>2</v>
      </c>
      <c r="F158" s="4">
        <f t="shared" ca="1" si="6"/>
        <v>5</v>
      </c>
      <c r="G158" s="4">
        <f t="shared" ca="1" si="6"/>
        <v>3</v>
      </c>
      <c r="H158" s="4">
        <f t="shared" ca="1" si="6"/>
        <v>4</v>
      </c>
      <c r="I158" s="4">
        <f t="shared" ca="1" si="6"/>
        <v>4</v>
      </c>
      <c r="J158" s="4">
        <f t="shared" ca="1" si="6"/>
        <v>3</v>
      </c>
      <c r="K158" s="4">
        <f t="shared" ca="1" si="6"/>
        <v>2</v>
      </c>
      <c r="L158" s="4">
        <f t="shared" ca="1" si="6"/>
        <v>3</v>
      </c>
      <c r="M158" s="4">
        <f t="shared" ca="1" si="6"/>
        <v>3</v>
      </c>
      <c r="N158" s="4">
        <f t="shared" ca="1" si="6"/>
        <v>3</v>
      </c>
      <c r="P158" s="21">
        <f ca="1">IFERROR((VLOOKUP(D158,Criterios!$L$2:$M$7,2,0))+(VLOOKUP(E158,Criterios!$L$8:$M$12,2,0))+(VLOOKUP(F158,Criterios!$L$13:$M$17,2,0))+(VLOOKUP(G158,Criterios!$L$18:$M$22,2))+(VLOOKUP(H158,Criterios!$L$23:$M$27,2,0))+(VLOOKUP(I158,Criterios!$L$28:$M$32,2))+(VLOOKUP(J158,Criterios!$L$33:$M$37,2))+(VLOOKUP(K158,Criterios!$L$38:$M$42,2,0))+(VLOOKUP(L158,Criterios!$L$43:$M$47,2,0))+(VLOOKUP(M158,Criterios!$L$48:$M$52,2,0))+(VLOOKUP(N158,Criterios!$L$53:$M$57,2,0)),"")</f>
        <v>0.6100000000000001</v>
      </c>
    </row>
    <row r="159" spans="1:16" x14ac:dyDescent="0.2">
      <c r="A159" s="2"/>
      <c r="B159" s="22">
        <v>123456942</v>
      </c>
      <c r="C159" s="1" t="str">
        <f>IFERROR(VLOOKUP(Servicios[[#This Row],[NIT]],Proveedores!$B$2:$C$202,2,0),"")</f>
        <v>Proveedor 154</v>
      </c>
      <c r="D159" s="4">
        <f t="shared" ca="1" si="6"/>
        <v>2</v>
      </c>
      <c r="E159" s="4">
        <f t="shared" ca="1" si="6"/>
        <v>2</v>
      </c>
      <c r="F159" s="4">
        <f t="shared" ca="1" si="6"/>
        <v>2</v>
      </c>
      <c r="G159" s="4">
        <f t="shared" ca="1" si="6"/>
        <v>2</v>
      </c>
      <c r="H159" s="4">
        <f t="shared" ca="1" si="6"/>
        <v>2</v>
      </c>
      <c r="I159" s="4">
        <f t="shared" ca="1" si="6"/>
        <v>4</v>
      </c>
      <c r="J159" s="4">
        <f t="shared" ca="1" si="6"/>
        <v>5</v>
      </c>
      <c r="K159" s="4">
        <f t="shared" ca="1" si="6"/>
        <v>2</v>
      </c>
      <c r="L159" s="4">
        <f t="shared" ca="1" si="6"/>
        <v>3</v>
      </c>
      <c r="M159" s="4">
        <f t="shared" ca="1" si="6"/>
        <v>5</v>
      </c>
      <c r="N159" s="4">
        <f t="shared" ca="1" si="6"/>
        <v>4</v>
      </c>
      <c r="P159" s="21">
        <f ca="1">IFERROR((VLOOKUP(D159,Criterios!$L$2:$M$7,2,0))+(VLOOKUP(E159,Criterios!$L$8:$M$12,2,0))+(VLOOKUP(F159,Criterios!$L$13:$M$17,2,0))+(VLOOKUP(G159,Criterios!$L$18:$M$22,2))+(VLOOKUP(H159,Criterios!$L$23:$M$27,2,0))+(VLOOKUP(I159,Criterios!$L$28:$M$32,2))+(VLOOKUP(J159,Criterios!$L$33:$M$37,2))+(VLOOKUP(K159,Criterios!$L$38:$M$42,2,0))+(VLOOKUP(L159,Criterios!$L$43:$M$47,2,0))+(VLOOKUP(M159,Criterios!$L$48:$M$52,2,0))+(VLOOKUP(N159,Criterios!$L$53:$M$57,2,0)),"")</f>
        <v>0.56999999999999995</v>
      </c>
    </row>
    <row r="160" spans="1:16" x14ac:dyDescent="0.2">
      <c r="A160" s="2"/>
      <c r="B160" s="22">
        <v>123456943</v>
      </c>
      <c r="C160" s="1" t="str">
        <f>IFERROR(VLOOKUP(Servicios[[#This Row],[NIT]],Proveedores!$B$2:$C$202,2,0),"")</f>
        <v>Proveedor 155</v>
      </c>
      <c r="D160" s="4">
        <f t="shared" ca="1" si="6"/>
        <v>5</v>
      </c>
      <c r="E160" s="4">
        <f t="shared" ca="1" si="6"/>
        <v>2</v>
      </c>
      <c r="F160" s="4">
        <f t="shared" ca="1" si="6"/>
        <v>4</v>
      </c>
      <c r="G160" s="4">
        <f t="shared" ca="1" si="6"/>
        <v>4</v>
      </c>
      <c r="H160" s="4">
        <f t="shared" ca="1" si="6"/>
        <v>5</v>
      </c>
      <c r="I160" s="4">
        <f t="shared" ca="1" si="6"/>
        <v>2</v>
      </c>
      <c r="J160" s="4">
        <f t="shared" ca="1" si="6"/>
        <v>3</v>
      </c>
      <c r="K160" s="4">
        <f t="shared" ca="1" si="6"/>
        <v>4</v>
      </c>
      <c r="L160" s="4">
        <f t="shared" ca="1" si="6"/>
        <v>4</v>
      </c>
      <c r="M160" s="4">
        <f t="shared" ca="1" si="6"/>
        <v>4</v>
      </c>
      <c r="N160" s="4">
        <f t="shared" ca="1" si="6"/>
        <v>3</v>
      </c>
      <c r="P160" s="21">
        <f ca="1">IFERROR((VLOOKUP(D160,Criterios!$L$2:$M$7,2,0))+(VLOOKUP(E160,Criterios!$L$8:$M$12,2,0))+(VLOOKUP(F160,Criterios!$L$13:$M$17,2,0))+(VLOOKUP(G160,Criterios!$L$18:$M$22,2))+(VLOOKUP(H160,Criterios!$L$23:$M$27,2,0))+(VLOOKUP(I160,Criterios!$L$28:$M$32,2))+(VLOOKUP(J160,Criterios!$L$33:$M$37,2))+(VLOOKUP(K160,Criterios!$L$38:$M$42,2,0))+(VLOOKUP(L160,Criterios!$L$43:$M$47,2,0))+(VLOOKUP(M160,Criterios!$L$48:$M$52,2,0))+(VLOOKUP(N160,Criterios!$L$53:$M$57,2,0)),"")</f>
        <v>0.76</v>
      </c>
    </row>
    <row r="161" spans="1:16" x14ac:dyDescent="0.2">
      <c r="A161" s="2"/>
      <c r="B161" s="22">
        <v>123456944</v>
      </c>
      <c r="C161" s="1" t="str">
        <f>IFERROR(VLOOKUP(Servicios[[#This Row],[NIT]],Proveedores!$B$2:$C$202,2,0),"")</f>
        <v>Proveedor 156</v>
      </c>
      <c r="D161" s="4">
        <f t="shared" ca="1" si="6"/>
        <v>4</v>
      </c>
      <c r="E161" s="4">
        <f t="shared" ca="1" si="6"/>
        <v>5</v>
      </c>
      <c r="F161" s="4">
        <f t="shared" ca="1" si="6"/>
        <v>5</v>
      </c>
      <c r="G161" s="4">
        <f t="shared" ca="1" si="6"/>
        <v>2</v>
      </c>
      <c r="H161" s="4">
        <f t="shared" ca="1" si="6"/>
        <v>2</v>
      </c>
      <c r="I161" s="4">
        <f t="shared" ca="1" si="6"/>
        <v>5</v>
      </c>
      <c r="J161" s="4">
        <f t="shared" ca="1" si="6"/>
        <v>4</v>
      </c>
      <c r="K161" s="4">
        <f t="shared" ca="1" si="6"/>
        <v>5</v>
      </c>
      <c r="L161" s="4">
        <f t="shared" ca="1" si="6"/>
        <v>2</v>
      </c>
      <c r="M161" s="4">
        <f t="shared" ca="1" si="6"/>
        <v>3</v>
      </c>
      <c r="N161" s="4">
        <f t="shared" ca="1" si="6"/>
        <v>2</v>
      </c>
      <c r="P161" s="21">
        <f ca="1">IFERROR((VLOOKUP(D161,Criterios!$L$2:$M$7,2,0))+(VLOOKUP(E161,Criterios!$L$8:$M$12,2,0))+(VLOOKUP(F161,Criterios!$L$13:$M$17,2,0))+(VLOOKUP(G161,Criterios!$L$18:$M$22,2))+(VLOOKUP(H161,Criterios!$L$23:$M$27,2,0))+(VLOOKUP(I161,Criterios!$L$28:$M$32,2))+(VLOOKUP(J161,Criterios!$L$33:$M$37,2))+(VLOOKUP(K161,Criterios!$L$38:$M$42,2,0))+(VLOOKUP(L161,Criterios!$L$43:$M$47,2,0))+(VLOOKUP(M161,Criterios!$L$48:$M$52,2,0))+(VLOOKUP(N161,Criterios!$L$53:$M$57,2,0)),"")</f>
        <v>0.75</v>
      </c>
    </row>
    <row r="162" spans="1:16" x14ac:dyDescent="0.2">
      <c r="A162" s="2"/>
      <c r="B162" s="22">
        <v>123456945</v>
      </c>
      <c r="C162" s="1" t="str">
        <f>IFERROR(VLOOKUP(Servicios[[#This Row],[NIT]],Proveedores!$B$2:$C$202,2,0),"")</f>
        <v>Proveedor 157</v>
      </c>
      <c r="D162" s="4">
        <f t="shared" ca="1" si="6"/>
        <v>4</v>
      </c>
      <c r="E162" s="4">
        <f t="shared" ca="1" si="6"/>
        <v>2</v>
      </c>
      <c r="F162" s="4">
        <f t="shared" ca="1" si="6"/>
        <v>5</v>
      </c>
      <c r="G162" s="4">
        <f t="shared" ca="1" si="6"/>
        <v>3</v>
      </c>
      <c r="H162" s="4">
        <f t="shared" ca="1" si="6"/>
        <v>2</v>
      </c>
      <c r="I162" s="4">
        <f t="shared" ca="1" si="6"/>
        <v>3</v>
      </c>
      <c r="J162" s="4">
        <f t="shared" ca="1" si="6"/>
        <v>4</v>
      </c>
      <c r="K162" s="4">
        <f t="shared" ca="1" si="6"/>
        <v>3</v>
      </c>
      <c r="L162" s="4">
        <f t="shared" ca="1" si="6"/>
        <v>5</v>
      </c>
      <c r="M162" s="4">
        <f t="shared" ca="1" si="6"/>
        <v>2</v>
      </c>
      <c r="N162" s="4">
        <f t="shared" ca="1" si="6"/>
        <v>2</v>
      </c>
      <c r="P162" s="21">
        <f ca="1">IFERROR((VLOOKUP(D162,Criterios!$L$2:$M$7,2,0))+(VLOOKUP(E162,Criterios!$L$8:$M$12,2,0))+(VLOOKUP(F162,Criterios!$L$13:$M$17,2,0))+(VLOOKUP(G162,Criterios!$L$18:$M$22,2))+(VLOOKUP(H162,Criterios!$L$23:$M$27,2,0))+(VLOOKUP(I162,Criterios!$L$28:$M$32,2))+(VLOOKUP(J162,Criterios!$L$33:$M$37,2))+(VLOOKUP(K162,Criterios!$L$38:$M$42,2,0))+(VLOOKUP(L162,Criterios!$L$43:$M$47,2,0))+(VLOOKUP(M162,Criterios!$L$48:$M$52,2,0))+(VLOOKUP(N162,Criterios!$L$53:$M$57,2,0)),"")</f>
        <v>0.63000000000000012</v>
      </c>
    </row>
    <row r="163" spans="1:16" x14ac:dyDescent="0.2">
      <c r="A163" s="2"/>
      <c r="B163" s="22">
        <v>123456946</v>
      </c>
      <c r="C163" s="1" t="str">
        <f>IFERROR(VLOOKUP(Servicios[[#This Row],[NIT]],Proveedores!$B$2:$C$202,2,0),"")</f>
        <v>Proveedor 158</v>
      </c>
      <c r="D163" s="4">
        <f t="shared" ca="1" si="6"/>
        <v>4</v>
      </c>
      <c r="E163" s="4">
        <f t="shared" ca="1" si="6"/>
        <v>2</v>
      </c>
      <c r="F163" s="4">
        <f t="shared" ca="1" si="6"/>
        <v>5</v>
      </c>
      <c r="G163" s="4">
        <f t="shared" ca="1" si="6"/>
        <v>2</v>
      </c>
      <c r="H163" s="4">
        <f t="shared" ca="1" si="6"/>
        <v>5</v>
      </c>
      <c r="I163" s="4">
        <f t="shared" ca="1" si="6"/>
        <v>3</v>
      </c>
      <c r="J163" s="4">
        <f t="shared" ca="1" si="6"/>
        <v>5</v>
      </c>
      <c r="K163" s="4">
        <f t="shared" ca="1" si="6"/>
        <v>2</v>
      </c>
      <c r="L163" s="4">
        <f t="shared" ca="1" si="6"/>
        <v>5</v>
      </c>
      <c r="M163" s="4">
        <f t="shared" ca="1" si="6"/>
        <v>2</v>
      </c>
      <c r="N163" s="4">
        <f t="shared" ca="1" si="6"/>
        <v>4</v>
      </c>
      <c r="P163" s="21">
        <f ca="1">IFERROR((VLOOKUP(D163,Criterios!$L$2:$M$7,2,0))+(VLOOKUP(E163,Criterios!$L$8:$M$12,2,0))+(VLOOKUP(F163,Criterios!$L$13:$M$17,2,0))+(VLOOKUP(G163,Criterios!$L$18:$M$22,2))+(VLOOKUP(H163,Criterios!$L$23:$M$27,2,0))+(VLOOKUP(I163,Criterios!$L$28:$M$32,2))+(VLOOKUP(J163,Criterios!$L$33:$M$37,2))+(VLOOKUP(K163,Criterios!$L$38:$M$42,2,0))+(VLOOKUP(L163,Criterios!$L$43:$M$47,2,0))+(VLOOKUP(M163,Criterios!$L$48:$M$52,2,0))+(VLOOKUP(N163,Criterios!$L$53:$M$57,2,0)),"")</f>
        <v>0.64</v>
      </c>
    </row>
    <row r="164" spans="1:16" x14ac:dyDescent="0.2">
      <c r="A164" s="2"/>
      <c r="B164" s="22">
        <v>123456947</v>
      </c>
      <c r="C164" s="1" t="str">
        <f>IFERROR(VLOOKUP(Servicios[[#This Row],[NIT]],Proveedores!$B$2:$C$202,2,0),"")</f>
        <v>Proveedor 159</v>
      </c>
      <c r="D164" s="4">
        <f t="shared" ca="1" si="6"/>
        <v>2</v>
      </c>
      <c r="E164" s="4">
        <f t="shared" ca="1" si="6"/>
        <v>5</v>
      </c>
      <c r="F164" s="4">
        <f t="shared" ca="1" si="6"/>
        <v>2</v>
      </c>
      <c r="G164" s="4">
        <f t="shared" ca="1" si="6"/>
        <v>5</v>
      </c>
      <c r="H164" s="4">
        <f t="shared" ca="1" si="6"/>
        <v>5</v>
      </c>
      <c r="I164" s="4">
        <f t="shared" ca="1" si="6"/>
        <v>2</v>
      </c>
      <c r="J164" s="4">
        <f t="shared" ca="1" si="6"/>
        <v>5</v>
      </c>
      <c r="K164" s="4">
        <f t="shared" ca="1" si="6"/>
        <v>2</v>
      </c>
      <c r="L164" s="4">
        <f t="shared" ca="1" si="6"/>
        <v>4</v>
      </c>
      <c r="M164" s="4">
        <f t="shared" ca="1" si="6"/>
        <v>2</v>
      </c>
      <c r="N164" s="4">
        <f t="shared" ca="1" si="6"/>
        <v>5</v>
      </c>
      <c r="P164" s="21">
        <f ca="1">IFERROR((VLOOKUP(D164,Criterios!$L$2:$M$7,2,0))+(VLOOKUP(E164,Criterios!$L$8:$M$12,2,0))+(VLOOKUP(F164,Criterios!$L$13:$M$17,2,0))+(VLOOKUP(G164,Criterios!$L$18:$M$22,2))+(VLOOKUP(H164,Criterios!$L$23:$M$27,2,0))+(VLOOKUP(I164,Criterios!$L$28:$M$32,2))+(VLOOKUP(J164,Criterios!$L$33:$M$37,2))+(VLOOKUP(K164,Criterios!$L$38:$M$42,2,0))+(VLOOKUP(L164,Criterios!$L$43:$M$47,2,0))+(VLOOKUP(M164,Criterios!$L$48:$M$52,2,0))+(VLOOKUP(N164,Criterios!$L$53:$M$57,2,0)),"")</f>
        <v>0.62</v>
      </c>
    </row>
    <row r="165" spans="1:16" x14ac:dyDescent="0.2">
      <c r="A165" s="2"/>
      <c r="B165" s="22">
        <v>123456948</v>
      </c>
      <c r="C165" s="1" t="str">
        <f>IFERROR(VLOOKUP(Servicios[[#This Row],[NIT]],Proveedores!$B$2:$C$202,2,0),"")</f>
        <v>Proveedor 160</v>
      </c>
      <c r="D165" s="4">
        <f t="shared" ca="1" si="6"/>
        <v>3</v>
      </c>
      <c r="E165" s="4">
        <f t="shared" ca="1" si="6"/>
        <v>5</v>
      </c>
      <c r="F165" s="4">
        <f t="shared" ca="1" si="6"/>
        <v>3</v>
      </c>
      <c r="G165" s="4">
        <f t="shared" ca="1" si="6"/>
        <v>5</v>
      </c>
      <c r="H165" s="4">
        <f t="shared" ca="1" si="6"/>
        <v>5</v>
      </c>
      <c r="I165" s="4">
        <f t="shared" ca="1" si="6"/>
        <v>3</v>
      </c>
      <c r="J165" s="4">
        <f t="shared" ca="1" si="6"/>
        <v>3</v>
      </c>
      <c r="K165" s="4">
        <f t="shared" ca="1" si="6"/>
        <v>3</v>
      </c>
      <c r="L165" s="4">
        <f t="shared" ca="1" si="6"/>
        <v>3</v>
      </c>
      <c r="M165" s="4">
        <f t="shared" ca="1" si="6"/>
        <v>4</v>
      </c>
      <c r="N165" s="4">
        <f t="shared" ca="1" si="6"/>
        <v>3</v>
      </c>
      <c r="P165" s="21">
        <f ca="1">IFERROR((VLOOKUP(D165,Criterios!$L$2:$M$7,2,0))+(VLOOKUP(E165,Criterios!$L$8:$M$12,2,0))+(VLOOKUP(F165,Criterios!$L$13:$M$17,2,0))+(VLOOKUP(G165,Criterios!$L$18:$M$22,2))+(VLOOKUP(H165,Criterios!$L$23:$M$27,2,0))+(VLOOKUP(I165,Criterios!$L$28:$M$32,2))+(VLOOKUP(J165,Criterios!$L$33:$M$37,2))+(VLOOKUP(K165,Criterios!$L$38:$M$42,2,0))+(VLOOKUP(L165,Criterios!$L$43:$M$47,2,0))+(VLOOKUP(M165,Criterios!$L$48:$M$52,2,0))+(VLOOKUP(N165,Criterios!$L$53:$M$57,2,0)),"")</f>
        <v>0.67999999999999994</v>
      </c>
    </row>
    <row r="166" spans="1:16" x14ac:dyDescent="0.2">
      <c r="A166" s="2"/>
      <c r="B166" s="22">
        <v>123456949</v>
      </c>
      <c r="C166" s="1" t="str">
        <f>IFERROR(VLOOKUP(Servicios[[#This Row],[NIT]],Proveedores!$B$2:$C$202,2,0),"")</f>
        <v>Proveedor 161</v>
      </c>
      <c r="D166" s="4">
        <f t="shared" ca="1" si="6"/>
        <v>4</v>
      </c>
      <c r="E166" s="4">
        <f t="shared" ca="1" si="6"/>
        <v>2</v>
      </c>
      <c r="F166" s="4">
        <f t="shared" ca="1" si="6"/>
        <v>5</v>
      </c>
      <c r="G166" s="4">
        <f t="shared" ca="1" si="6"/>
        <v>5</v>
      </c>
      <c r="H166" s="4">
        <f t="shared" ca="1" si="6"/>
        <v>2</v>
      </c>
      <c r="I166" s="4">
        <f t="shared" ca="1" si="6"/>
        <v>2</v>
      </c>
      <c r="J166" s="4">
        <f t="shared" ca="1" si="6"/>
        <v>4</v>
      </c>
      <c r="K166" s="4">
        <f t="shared" ca="1" si="6"/>
        <v>5</v>
      </c>
      <c r="L166" s="4">
        <f t="shared" ca="1" si="6"/>
        <v>2</v>
      </c>
      <c r="M166" s="4">
        <f t="shared" ca="1" si="6"/>
        <v>3</v>
      </c>
      <c r="N166" s="4">
        <f t="shared" ca="1" si="6"/>
        <v>4</v>
      </c>
      <c r="P166" s="21">
        <f ca="1">IFERROR((VLOOKUP(D166,Criterios!$L$2:$M$7,2,0))+(VLOOKUP(E166,Criterios!$L$8:$M$12,2,0))+(VLOOKUP(F166,Criterios!$L$13:$M$17,2,0))+(VLOOKUP(G166,Criterios!$L$18:$M$22,2))+(VLOOKUP(H166,Criterios!$L$23:$M$27,2,0))+(VLOOKUP(I166,Criterios!$L$28:$M$32,2))+(VLOOKUP(J166,Criterios!$L$33:$M$37,2))+(VLOOKUP(K166,Criterios!$L$38:$M$42,2,0))+(VLOOKUP(L166,Criterios!$L$43:$M$47,2,0))+(VLOOKUP(M166,Criterios!$L$48:$M$52,2,0))+(VLOOKUP(N166,Criterios!$L$53:$M$57,2,0)),"")</f>
        <v>0.7599999999999999</v>
      </c>
    </row>
    <row r="167" spans="1:16" x14ac:dyDescent="0.2">
      <c r="A167" s="2"/>
      <c r="B167" s="22">
        <v>123456950</v>
      </c>
      <c r="C167" s="1" t="str">
        <f>IFERROR(VLOOKUP(Servicios[[#This Row],[NIT]],Proveedores!$B$2:$C$202,2,0),"")</f>
        <v>Proveedor 162</v>
      </c>
      <c r="D167" s="4">
        <f t="shared" ca="1" si="6"/>
        <v>2</v>
      </c>
      <c r="E167" s="4">
        <f t="shared" ca="1" si="6"/>
        <v>3</v>
      </c>
      <c r="F167" s="4">
        <f t="shared" ca="1" si="6"/>
        <v>2</v>
      </c>
      <c r="G167" s="4">
        <f t="shared" ca="1" si="6"/>
        <v>2</v>
      </c>
      <c r="H167" s="4">
        <f t="shared" ca="1" si="6"/>
        <v>4</v>
      </c>
      <c r="I167" s="4">
        <f t="shared" ca="1" si="6"/>
        <v>3</v>
      </c>
      <c r="J167" s="4">
        <f t="shared" ca="1" si="6"/>
        <v>2</v>
      </c>
      <c r="K167" s="4">
        <f t="shared" ca="1" si="6"/>
        <v>2</v>
      </c>
      <c r="L167" s="4">
        <f t="shared" ca="1" si="6"/>
        <v>5</v>
      </c>
      <c r="M167" s="4">
        <f t="shared" ca="1" si="6"/>
        <v>5</v>
      </c>
      <c r="N167" s="4">
        <f t="shared" ca="1" si="6"/>
        <v>2</v>
      </c>
      <c r="P167" s="21">
        <f ca="1">IFERROR((VLOOKUP(D167,Criterios!$L$2:$M$7,2,0))+(VLOOKUP(E167,Criterios!$L$8:$M$12,2,0))+(VLOOKUP(F167,Criterios!$L$13:$M$17,2,0))+(VLOOKUP(G167,Criterios!$L$18:$M$22,2))+(VLOOKUP(H167,Criterios!$L$23:$M$27,2,0))+(VLOOKUP(I167,Criterios!$L$28:$M$32,2))+(VLOOKUP(J167,Criterios!$L$33:$M$37,2))+(VLOOKUP(K167,Criterios!$L$38:$M$42,2,0))+(VLOOKUP(L167,Criterios!$L$43:$M$47,2,0))+(VLOOKUP(M167,Criterios!$L$48:$M$52,2,0))+(VLOOKUP(N167,Criterios!$L$53:$M$57,2,0)),"")</f>
        <v>0.56000000000000005</v>
      </c>
    </row>
    <row r="168" spans="1:16" x14ac:dyDescent="0.2">
      <c r="A168" s="2"/>
      <c r="B168" s="22">
        <v>123456951</v>
      </c>
      <c r="C168" s="1" t="str">
        <f>IFERROR(VLOOKUP(Servicios[[#This Row],[NIT]],Proveedores!$B$2:$C$202,2,0),"")</f>
        <v>Proveedor 163</v>
      </c>
      <c r="D168" s="4">
        <f t="shared" ca="1" si="6"/>
        <v>2</v>
      </c>
      <c r="E168" s="4">
        <f t="shared" ca="1" si="6"/>
        <v>2</v>
      </c>
      <c r="F168" s="4">
        <f t="shared" ca="1" si="6"/>
        <v>3</v>
      </c>
      <c r="G168" s="4">
        <f t="shared" ref="D168:N191" ca="1" si="7">RANDBETWEEN(2,5)</f>
        <v>2</v>
      </c>
      <c r="H168" s="4">
        <f t="shared" ca="1" si="7"/>
        <v>4</v>
      </c>
      <c r="I168" s="4">
        <f t="shared" ca="1" si="7"/>
        <v>4</v>
      </c>
      <c r="J168" s="4">
        <f t="shared" ca="1" si="7"/>
        <v>2</v>
      </c>
      <c r="K168" s="4">
        <f t="shared" ca="1" si="7"/>
        <v>5</v>
      </c>
      <c r="L168" s="4">
        <f t="shared" ca="1" si="7"/>
        <v>3</v>
      </c>
      <c r="M168" s="4">
        <f t="shared" ca="1" si="7"/>
        <v>3</v>
      </c>
      <c r="N168" s="4">
        <f t="shared" ca="1" si="7"/>
        <v>5</v>
      </c>
      <c r="P168" s="21">
        <f ca="1">IFERROR((VLOOKUP(D168,Criterios!$L$2:$M$7,2,0))+(VLOOKUP(E168,Criterios!$L$8:$M$12,2,0))+(VLOOKUP(F168,Criterios!$L$13:$M$17,2,0))+(VLOOKUP(G168,Criterios!$L$18:$M$22,2))+(VLOOKUP(H168,Criterios!$L$23:$M$27,2,0))+(VLOOKUP(I168,Criterios!$L$28:$M$32,2))+(VLOOKUP(J168,Criterios!$L$33:$M$37,2))+(VLOOKUP(K168,Criterios!$L$38:$M$42,2,0))+(VLOOKUP(L168,Criterios!$L$43:$M$47,2,0))+(VLOOKUP(M168,Criterios!$L$48:$M$52,2,0))+(VLOOKUP(N168,Criterios!$L$53:$M$57,2,0)),"")</f>
        <v>0.73000000000000009</v>
      </c>
    </row>
    <row r="169" spans="1:16" x14ac:dyDescent="0.2">
      <c r="A169" s="2"/>
      <c r="B169" s="22">
        <v>123456952</v>
      </c>
      <c r="C169" s="1" t="str">
        <f>IFERROR(VLOOKUP(Servicios[[#This Row],[NIT]],Proveedores!$B$2:$C$202,2,0),"")</f>
        <v>Proveedor 164</v>
      </c>
      <c r="D169" s="4">
        <f t="shared" ca="1" si="7"/>
        <v>3</v>
      </c>
      <c r="E169" s="4">
        <f t="shared" ca="1" si="7"/>
        <v>2</v>
      </c>
      <c r="F169" s="4">
        <f t="shared" ca="1" si="7"/>
        <v>2</v>
      </c>
      <c r="G169" s="4">
        <f t="shared" ca="1" si="7"/>
        <v>3</v>
      </c>
      <c r="H169" s="4">
        <f t="shared" ca="1" si="7"/>
        <v>2</v>
      </c>
      <c r="I169" s="4">
        <f t="shared" ca="1" si="7"/>
        <v>5</v>
      </c>
      <c r="J169" s="4">
        <f t="shared" ca="1" si="7"/>
        <v>2</v>
      </c>
      <c r="K169" s="4">
        <f t="shared" ca="1" si="7"/>
        <v>5</v>
      </c>
      <c r="L169" s="4">
        <f t="shared" ca="1" si="7"/>
        <v>3</v>
      </c>
      <c r="M169" s="4">
        <f t="shared" ca="1" si="7"/>
        <v>4</v>
      </c>
      <c r="N169" s="4">
        <f t="shared" ca="1" si="7"/>
        <v>3</v>
      </c>
      <c r="P169" s="21">
        <f ca="1">IFERROR((VLOOKUP(D169,Criterios!$L$2:$M$7,2,0))+(VLOOKUP(E169,Criterios!$L$8:$M$12,2,0))+(VLOOKUP(F169,Criterios!$L$13:$M$17,2,0))+(VLOOKUP(G169,Criterios!$L$18:$M$22,2))+(VLOOKUP(H169,Criterios!$L$23:$M$27,2,0))+(VLOOKUP(I169,Criterios!$L$28:$M$32,2))+(VLOOKUP(J169,Criterios!$L$33:$M$37,2))+(VLOOKUP(K169,Criterios!$L$38:$M$42,2,0))+(VLOOKUP(L169,Criterios!$L$43:$M$47,2,0))+(VLOOKUP(M169,Criterios!$L$48:$M$52,2,0))+(VLOOKUP(N169,Criterios!$L$53:$M$57,2,0)),"")</f>
        <v>0.72</v>
      </c>
    </row>
    <row r="170" spans="1:16" x14ac:dyDescent="0.2">
      <c r="A170" s="2"/>
      <c r="B170" s="22">
        <v>123456953</v>
      </c>
      <c r="C170" s="1" t="str">
        <f>IFERROR(VLOOKUP(Servicios[[#This Row],[NIT]],Proveedores!$B$2:$C$202,2,0),"")</f>
        <v>Proveedor 165</v>
      </c>
      <c r="D170" s="4">
        <f t="shared" ca="1" si="7"/>
        <v>3</v>
      </c>
      <c r="E170" s="4">
        <f t="shared" ca="1" si="7"/>
        <v>2</v>
      </c>
      <c r="F170" s="4">
        <f t="shared" ca="1" si="7"/>
        <v>3</v>
      </c>
      <c r="G170" s="4">
        <f t="shared" ca="1" si="7"/>
        <v>2</v>
      </c>
      <c r="H170" s="4">
        <f t="shared" ca="1" si="7"/>
        <v>2</v>
      </c>
      <c r="I170" s="4">
        <f t="shared" ca="1" si="7"/>
        <v>5</v>
      </c>
      <c r="J170" s="4">
        <f t="shared" ca="1" si="7"/>
        <v>3</v>
      </c>
      <c r="K170" s="4">
        <f t="shared" ca="1" si="7"/>
        <v>2</v>
      </c>
      <c r="L170" s="4">
        <f t="shared" ca="1" si="7"/>
        <v>4</v>
      </c>
      <c r="M170" s="4">
        <f t="shared" ca="1" si="7"/>
        <v>5</v>
      </c>
      <c r="N170" s="4">
        <f t="shared" ca="1" si="7"/>
        <v>3</v>
      </c>
      <c r="P170" s="21">
        <f ca="1">IFERROR((VLOOKUP(D170,Criterios!$L$2:$M$7,2,0))+(VLOOKUP(E170,Criterios!$L$8:$M$12,2,0))+(VLOOKUP(F170,Criterios!$L$13:$M$17,2,0))+(VLOOKUP(G170,Criterios!$L$18:$M$22,2))+(VLOOKUP(H170,Criterios!$L$23:$M$27,2,0))+(VLOOKUP(I170,Criterios!$L$28:$M$32,2))+(VLOOKUP(J170,Criterios!$L$33:$M$37,2))+(VLOOKUP(K170,Criterios!$L$38:$M$42,2,0))+(VLOOKUP(L170,Criterios!$L$43:$M$47,2,0))+(VLOOKUP(M170,Criterios!$L$48:$M$52,2,0))+(VLOOKUP(N170,Criterios!$L$53:$M$57,2,0)),"")</f>
        <v>0.59000000000000008</v>
      </c>
    </row>
    <row r="171" spans="1:16" x14ac:dyDescent="0.2">
      <c r="A171" s="2"/>
      <c r="B171" s="22">
        <v>123456954</v>
      </c>
      <c r="C171" s="1" t="str">
        <f>IFERROR(VLOOKUP(Servicios[[#This Row],[NIT]],Proveedores!$B$2:$C$202,2,0),"")</f>
        <v>Proveedor 166</v>
      </c>
      <c r="D171" s="4">
        <f t="shared" ca="1" si="7"/>
        <v>2</v>
      </c>
      <c r="E171" s="4">
        <f t="shared" ca="1" si="7"/>
        <v>5</v>
      </c>
      <c r="F171" s="4">
        <f t="shared" ca="1" si="7"/>
        <v>3</v>
      </c>
      <c r="G171" s="4">
        <f t="shared" ca="1" si="7"/>
        <v>5</v>
      </c>
      <c r="H171" s="4">
        <f t="shared" ca="1" si="7"/>
        <v>4</v>
      </c>
      <c r="I171" s="4">
        <f t="shared" ca="1" si="7"/>
        <v>4</v>
      </c>
      <c r="J171" s="4">
        <f t="shared" ca="1" si="7"/>
        <v>5</v>
      </c>
      <c r="K171" s="4">
        <f t="shared" ca="1" si="7"/>
        <v>5</v>
      </c>
      <c r="L171" s="4">
        <f t="shared" ca="1" si="7"/>
        <v>2</v>
      </c>
      <c r="M171" s="4">
        <f t="shared" ca="1" si="7"/>
        <v>3</v>
      </c>
      <c r="N171" s="4">
        <f t="shared" ca="1" si="7"/>
        <v>4</v>
      </c>
      <c r="P171" s="21">
        <f ca="1">IFERROR((VLOOKUP(D171,Criterios!$L$2:$M$7,2,0))+(VLOOKUP(E171,Criterios!$L$8:$M$12,2,0))+(VLOOKUP(F171,Criterios!$L$13:$M$17,2,0))+(VLOOKUP(G171,Criterios!$L$18:$M$22,2))+(VLOOKUP(H171,Criterios!$L$23:$M$27,2,0))+(VLOOKUP(I171,Criterios!$L$28:$M$32,2))+(VLOOKUP(J171,Criterios!$L$33:$M$37,2))+(VLOOKUP(K171,Criterios!$L$38:$M$42,2,0))+(VLOOKUP(L171,Criterios!$L$43:$M$47,2,0))+(VLOOKUP(M171,Criterios!$L$48:$M$52,2,0))+(VLOOKUP(N171,Criterios!$L$53:$M$57,2,0)),"")</f>
        <v>0.77999999999999992</v>
      </c>
    </row>
    <row r="172" spans="1:16" x14ac:dyDescent="0.2">
      <c r="A172" s="2"/>
      <c r="B172" s="22">
        <v>123456955</v>
      </c>
      <c r="C172" s="1" t="str">
        <f>IFERROR(VLOOKUP(Servicios[[#This Row],[NIT]],Proveedores!$B$2:$C$202,2,0),"")</f>
        <v>Proveedor 167</v>
      </c>
      <c r="D172" s="4">
        <f t="shared" ca="1" si="7"/>
        <v>5</v>
      </c>
      <c r="E172" s="4">
        <f t="shared" ca="1" si="7"/>
        <v>5</v>
      </c>
      <c r="F172" s="4">
        <f t="shared" ca="1" si="7"/>
        <v>4</v>
      </c>
      <c r="G172" s="4">
        <f t="shared" ca="1" si="7"/>
        <v>2</v>
      </c>
      <c r="H172" s="4">
        <f t="shared" ca="1" si="7"/>
        <v>4</v>
      </c>
      <c r="I172" s="4">
        <f t="shared" ca="1" si="7"/>
        <v>3</v>
      </c>
      <c r="J172" s="4">
        <f t="shared" ca="1" si="7"/>
        <v>3</v>
      </c>
      <c r="K172" s="4">
        <f t="shared" ca="1" si="7"/>
        <v>3</v>
      </c>
      <c r="L172" s="4">
        <f t="shared" ca="1" si="7"/>
        <v>4</v>
      </c>
      <c r="M172" s="4">
        <f t="shared" ca="1" si="7"/>
        <v>5</v>
      </c>
      <c r="N172" s="4">
        <f t="shared" ca="1" si="7"/>
        <v>2</v>
      </c>
      <c r="P172" s="21">
        <f ca="1">IFERROR((VLOOKUP(D172,Criterios!$L$2:$M$7,2,0))+(VLOOKUP(E172,Criterios!$L$8:$M$12,2,0))+(VLOOKUP(F172,Criterios!$L$13:$M$17,2,0))+(VLOOKUP(G172,Criterios!$L$18:$M$22,2))+(VLOOKUP(H172,Criterios!$L$23:$M$27,2,0))+(VLOOKUP(I172,Criterios!$L$28:$M$32,2))+(VLOOKUP(J172,Criterios!$L$33:$M$37,2))+(VLOOKUP(K172,Criterios!$L$38:$M$42,2,0))+(VLOOKUP(L172,Criterios!$L$43:$M$47,2,0))+(VLOOKUP(M172,Criterios!$L$48:$M$52,2,0))+(VLOOKUP(N172,Criterios!$L$53:$M$57,2,0)),"")</f>
        <v>0.71000000000000008</v>
      </c>
    </row>
    <row r="173" spans="1:16" x14ac:dyDescent="0.2">
      <c r="A173" s="2"/>
      <c r="B173" s="22">
        <v>123456956</v>
      </c>
      <c r="C173" s="1" t="str">
        <f>IFERROR(VLOOKUP(Servicios[[#This Row],[NIT]],Proveedores!$B$2:$C$202,2,0),"")</f>
        <v>Proveedor 168</v>
      </c>
      <c r="D173" s="4">
        <f t="shared" ca="1" si="7"/>
        <v>5</v>
      </c>
      <c r="E173" s="4">
        <f t="shared" ca="1" si="7"/>
        <v>4</v>
      </c>
      <c r="F173" s="4">
        <f t="shared" ca="1" si="7"/>
        <v>5</v>
      </c>
      <c r="G173" s="4">
        <f t="shared" ca="1" si="7"/>
        <v>4</v>
      </c>
      <c r="H173" s="4">
        <f t="shared" ca="1" si="7"/>
        <v>4</v>
      </c>
      <c r="I173" s="4">
        <f t="shared" ca="1" si="7"/>
        <v>4</v>
      </c>
      <c r="J173" s="4">
        <f t="shared" ca="1" si="7"/>
        <v>3</v>
      </c>
      <c r="K173" s="4">
        <f t="shared" ca="1" si="7"/>
        <v>5</v>
      </c>
      <c r="L173" s="4">
        <f t="shared" ca="1" si="7"/>
        <v>2</v>
      </c>
      <c r="M173" s="4">
        <f t="shared" ca="1" si="7"/>
        <v>3</v>
      </c>
      <c r="N173" s="4">
        <f t="shared" ca="1" si="7"/>
        <v>5</v>
      </c>
      <c r="P173" s="21">
        <f ca="1">IFERROR((VLOOKUP(D173,Criterios!$L$2:$M$7,2,0))+(VLOOKUP(E173,Criterios!$L$8:$M$12,2,0))+(VLOOKUP(F173,Criterios!$L$13:$M$17,2,0))+(VLOOKUP(G173,Criterios!$L$18:$M$22,2))+(VLOOKUP(H173,Criterios!$L$23:$M$27,2,0))+(VLOOKUP(I173,Criterios!$L$28:$M$32,2))+(VLOOKUP(J173,Criterios!$L$33:$M$37,2))+(VLOOKUP(K173,Criterios!$L$38:$M$42,2,0))+(VLOOKUP(L173,Criterios!$L$43:$M$47,2,0))+(VLOOKUP(M173,Criterios!$L$48:$M$52,2,0))+(VLOOKUP(N173,Criterios!$L$53:$M$57,2,0)),"")</f>
        <v>0.84</v>
      </c>
    </row>
    <row r="174" spans="1:16" x14ac:dyDescent="0.2">
      <c r="A174" s="2"/>
      <c r="B174" s="22">
        <v>123456957</v>
      </c>
      <c r="C174" s="1" t="str">
        <f>IFERROR(VLOOKUP(Servicios[[#This Row],[NIT]],Proveedores!$B$2:$C$202,2,0),"")</f>
        <v>Proveedor 169</v>
      </c>
      <c r="D174" s="4">
        <f t="shared" ca="1" si="7"/>
        <v>4</v>
      </c>
      <c r="E174" s="4">
        <f t="shared" ca="1" si="7"/>
        <v>2</v>
      </c>
      <c r="F174" s="4">
        <f t="shared" ca="1" si="7"/>
        <v>4</v>
      </c>
      <c r="G174" s="4">
        <f t="shared" ca="1" si="7"/>
        <v>2</v>
      </c>
      <c r="H174" s="4">
        <f t="shared" ca="1" si="7"/>
        <v>3</v>
      </c>
      <c r="I174" s="4">
        <f t="shared" ca="1" si="7"/>
        <v>4</v>
      </c>
      <c r="J174" s="4">
        <f t="shared" ca="1" si="7"/>
        <v>4</v>
      </c>
      <c r="K174" s="4">
        <f t="shared" ca="1" si="7"/>
        <v>4</v>
      </c>
      <c r="L174" s="4">
        <f t="shared" ca="1" si="7"/>
        <v>4</v>
      </c>
      <c r="M174" s="4">
        <f t="shared" ca="1" si="7"/>
        <v>2</v>
      </c>
      <c r="N174" s="4">
        <f t="shared" ca="1" si="7"/>
        <v>3</v>
      </c>
      <c r="P174" s="21">
        <f ca="1">IFERROR((VLOOKUP(D174,Criterios!$L$2:$M$7,2,0))+(VLOOKUP(E174,Criterios!$L$8:$M$12,2,0))+(VLOOKUP(F174,Criterios!$L$13:$M$17,2,0))+(VLOOKUP(G174,Criterios!$L$18:$M$22,2))+(VLOOKUP(H174,Criterios!$L$23:$M$27,2,0))+(VLOOKUP(I174,Criterios!$L$28:$M$32,2))+(VLOOKUP(J174,Criterios!$L$33:$M$37,2))+(VLOOKUP(K174,Criterios!$L$38:$M$42,2,0))+(VLOOKUP(L174,Criterios!$L$43:$M$47,2,0))+(VLOOKUP(M174,Criterios!$L$48:$M$52,2,0))+(VLOOKUP(N174,Criterios!$L$53:$M$57,2,0)),"")</f>
        <v>0.69</v>
      </c>
    </row>
    <row r="175" spans="1:16" x14ac:dyDescent="0.2">
      <c r="A175" s="2"/>
      <c r="B175" s="22">
        <v>123456958</v>
      </c>
      <c r="C175" s="1" t="str">
        <f>IFERROR(VLOOKUP(Servicios[[#This Row],[NIT]],Proveedores!$B$2:$C$202,2,0),"")</f>
        <v>Proveedor 170</v>
      </c>
      <c r="D175" s="4">
        <f t="shared" ca="1" si="7"/>
        <v>4</v>
      </c>
      <c r="E175" s="4">
        <f t="shared" ca="1" si="7"/>
        <v>2</v>
      </c>
      <c r="F175" s="4">
        <f t="shared" ca="1" si="7"/>
        <v>2</v>
      </c>
      <c r="G175" s="4">
        <f t="shared" ca="1" si="7"/>
        <v>3</v>
      </c>
      <c r="H175" s="4">
        <f t="shared" ca="1" si="7"/>
        <v>4</v>
      </c>
      <c r="I175" s="4">
        <f t="shared" ca="1" si="7"/>
        <v>4</v>
      </c>
      <c r="J175" s="4">
        <f t="shared" ca="1" si="7"/>
        <v>3</v>
      </c>
      <c r="K175" s="4">
        <f t="shared" ca="1" si="7"/>
        <v>3</v>
      </c>
      <c r="L175" s="4">
        <f t="shared" ca="1" si="7"/>
        <v>2</v>
      </c>
      <c r="M175" s="4">
        <f t="shared" ca="1" si="7"/>
        <v>3</v>
      </c>
      <c r="N175" s="4">
        <f t="shared" ca="1" si="7"/>
        <v>3</v>
      </c>
      <c r="P175" s="21">
        <f ca="1">IFERROR((VLOOKUP(D175,Criterios!$L$2:$M$7,2,0))+(VLOOKUP(E175,Criterios!$L$8:$M$12,2,0))+(VLOOKUP(F175,Criterios!$L$13:$M$17,2,0))+(VLOOKUP(G175,Criterios!$L$18:$M$22,2))+(VLOOKUP(H175,Criterios!$L$23:$M$27,2,0))+(VLOOKUP(I175,Criterios!$L$28:$M$32,2))+(VLOOKUP(J175,Criterios!$L$33:$M$37,2))+(VLOOKUP(K175,Criterios!$L$38:$M$42,2,0))+(VLOOKUP(L175,Criterios!$L$43:$M$47,2,0))+(VLOOKUP(M175,Criterios!$L$48:$M$52,2,0))+(VLOOKUP(N175,Criterios!$L$53:$M$57,2,0)),"")</f>
        <v>0.60000000000000009</v>
      </c>
    </row>
    <row r="176" spans="1:16" x14ac:dyDescent="0.2">
      <c r="A176" s="2"/>
      <c r="B176" s="22">
        <v>123456959</v>
      </c>
      <c r="C176" s="1" t="str">
        <f>IFERROR(VLOOKUP(Servicios[[#This Row],[NIT]],Proveedores!$B$2:$C$202,2,0),"")</f>
        <v>Proveedor 171</v>
      </c>
      <c r="D176" s="4">
        <f t="shared" ca="1" si="7"/>
        <v>3</v>
      </c>
      <c r="E176" s="4">
        <f t="shared" ca="1" si="7"/>
        <v>2</v>
      </c>
      <c r="F176" s="4">
        <f t="shared" ca="1" si="7"/>
        <v>3</v>
      </c>
      <c r="G176" s="4">
        <f t="shared" ca="1" si="7"/>
        <v>2</v>
      </c>
      <c r="H176" s="4">
        <f t="shared" ca="1" si="7"/>
        <v>5</v>
      </c>
      <c r="I176" s="4">
        <f t="shared" ca="1" si="7"/>
        <v>4</v>
      </c>
      <c r="J176" s="4">
        <f t="shared" ca="1" si="7"/>
        <v>4</v>
      </c>
      <c r="K176" s="4">
        <f t="shared" ca="1" si="7"/>
        <v>4</v>
      </c>
      <c r="L176" s="4">
        <f t="shared" ca="1" si="7"/>
        <v>2</v>
      </c>
      <c r="M176" s="4">
        <f t="shared" ca="1" si="7"/>
        <v>5</v>
      </c>
      <c r="N176" s="4">
        <f t="shared" ca="1" si="7"/>
        <v>5</v>
      </c>
      <c r="P176" s="21">
        <f ca="1">IFERROR((VLOOKUP(D176,Criterios!$L$2:$M$7,2,0))+(VLOOKUP(E176,Criterios!$L$8:$M$12,2,0))+(VLOOKUP(F176,Criterios!$L$13:$M$17,2,0))+(VLOOKUP(G176,Criterios!$L$18:$M$22,2))+(VLOOKUP(H176,Criterios!$L$23:$M$27,2,0))+(VLOOKUP(I176,Criterios!$L$28:$M$32,2))+(VLOOKUP(J176,Criterios!$L$33:$M$37,2))+(VLOOKUP(K176,Criterios!$L$38:$M$42,2,0))+(VLOOKUP(L176,Criterios!$L$43:$M$47,2,0))+(VLOOKUP(M176,Criterios!$L$48:$M$52,2,0))+(VLOOKUP(N176,Criterios!$L$53:$M$57,2,0)),"")</f>
        <v>0.74</v>
      </c>
    </row>
    <row r="177" spans="1:16" x14ac:dyDescent="0.2">
      <c r="A177" s="2"/>
      <c r="B177" s="22">
        <v>123456960</v>
      </c>
      <c r="C177" s="1" t="str">
        <f>IFERROR(VLOOKUP(Servicios[[#This Row],[NIT]],Proveedores!$B$2:$C$202,2,0),"")</f>
        <v>Proveedor 172</v>
      </c>
      <c r="D177" s="4">
        <f t="shared" ca="1" si="7"/>
        <v>4</v>
      </c>
      <c r="E177" s="4">
        <f t="shared" ca="1" si="7"/>
        <v>2</v>
      </c>
      <c r="F177" s="4">
        <f t="shared" ca="1" si="7"/>
        <v>5</v>
      </c>
      <c r="G177" s="4">
        <f t="shared" ca="1" si="7"/>
        <v>4</v>
      </c>
      <c r="H177" s="4">
        <f t="shared" ca="1" si="7"/>
        <v>5</v>
      </c>
      <c r="I177" s="4">
        <f t="shared" ca="1" si="7"/>
        <v>5</v>
      </c>
      <c r="J177" s="4">
        <f t="shared" ca="1" si="7"/>
        <v>5</v>
      </c>
      <c r="K177" s="4">
        <f t="shared" ca="1" si="7"/>
        <v>4</v>
      </c>
      <c r="L177" s="4">
        <f t="shared" ca="1" si="7"/>
        <v>4</v>
      </c>
      <c r="M177" s="4">
        <f t="shared" ca="1" si="7"/>
        <v>4</v>
      </c>
      <c r="N177" s="4">
        <f t="shared" ca="1" si="7"/>
        <v>2</v>
      </c>
      <c r="P177" s="21">
        <f ca="1">IFERROR((VLOOKUP(D177,Criterios!$L$2:$M$7,2,0))+(VLOOKUP(E177,Criterios!$L$8:$M$12,2,0))+(VLOOKUP(F177,Criterios!$L$13:$M$17,2,0))+(VLOOKUP(G177,Criterios!$L$18:$M$22,2))+(VLOOKUP(H177,Criterios!$L$23:$M$27,2,0))+(VLOOKUP(I177,Criterios!$L$28:$M$32,2))+(VLOOKUP(J177,Criterios!$L$33:$M$37,2))+(VLOOKUP(K177,Criterios!$L$38:$M$42,2,0))+(VLOOKUP(L177,Criterios!$L$43:$M$47,2,0))+(VLOOKUP(M177,Criterios!$L$48:$M$52,2,0))+(VLOOKUP(N177,Criterios!$L$53:$M$57,2,0)),"")</f>
        <v>0.78</v>
      </c>
    </row>
    <row r="178" spans="1:16" x14ac:dyDescent="0.2">
      <c r="A178" s="2"/>
      <c r="B178" s="22">
        <v>123456961</v>
      </c>
      <c r="C178" s="1" t="str">
        <f>IFERROR(VLOOKUP(Servicios[[#This Row],[NIT]],Proveedores!$B$2:$C$202,2,0),"")</f>
        <v>Proveedor 173</v>
      </c>
      <c r="D178" s="4">
        <f t="shared" ca="1" si="7"/>
        <v>3</v>
      </c>
      <c r="E178" s="4">
        <f t="shared" ca="1" si="7"/>
        <v>3</v>
      </c>
      <c r="F178" s="4">
        <f t="shared" ca="1" si="7"/>
        <v>4</v>
      </c>
      <c r="G178" s="4">
        <f t="shared" ca="1" si="7"/>
        <v>5</v>
      </c>
      <c r="H178" s="4">
        <f t="shared" ca="1" si="7"/>
        <v>3</v>
      </c>
      <c r="I178" s="4">
        <f t="shared" ca="1" si="7"/>
        <v>3</v>
      </c>
      <c r="J178" s="4">
        <f t="shared" ca="1" si="7"/>
        <v>2</v>
      </c>
      <c r="K178" s="4">
        <f t="shared" ca="1" si="7"/>
        <v>3</v>
      </c>
      <c r="L178" s="4">
        <f t="shared" ca="1" si="7"/>
        <v>3</v>
      </c>
      <c r="M178" s="4">
        <f t="shared" ca="1" si="7"/>
        <v>4</v>
      </c>
      <c r="N178" s="4">
        <f t="shared" ca="1" si="7"/>
        <v>2</v>
      </c>
      <c r="P178" s="21">
        <f ca="1">IFERROR((VLOOKUP(D178,Criterios!$L$2:$M$7,2,0))+(VLOOKUP(E178,Criterios!$L$8:$M$12,2,0))+(VLOOKUP(F178,Criterios!$L$13:$M$17,2,0))+(VLOOKUP(G178,Criterios!$L$18:$M$22,2))+(VLOOKUP(H178,Criterios!$L$23:$M$27,2,0))+(VLOOKUP(I178,Criterios!$L$28:$M$32,2))+(VLOOKUP(J178,Criterios!$L$33:$M$37,2))+(VLOOKUP(K178,Criterios!$L$38:$M$42,2,0))+(VLOOKUP(L178,Criterios!$L$43:$M$47,2,0))+(VLOOKUP(M178,Criterios!$L$48:$M$52,2,0))+(VLOOKUP(N178,Criterios!$L$53:$M$57,2,0)),"")</f>
        <v>0.62</v>
      </c>
    </row>
    <row r="179" spans="1:16" x14ac:dyDescent="0.2">
      <c r="A179" s="2"/>
      <c r="B179" s="22">
        <v>123456962</v>
      </c>
      <c r="C179" s="1" t="str">
        <f>IFERROR(VLOOKUP(Servicios[[#This Row],[NIT]],Proveedores!$B$2:$C$202,2,0),"")</f>
        <v>Proveedor 174</v>
      </c>
      <c r="D179" s="4">
        <f t="shared" ca="1" si="7"/>
        <v>3</v>
      </c>
      <c r="E179" s="4">
        <f t="shared" ca="1" si="7"/>
        <v>2</v>
      </c>
      <c r="F179" s="4">
        <f t="shared" ca="1" si="7"/>
        <v>4</v>
      </c>
      <c r="G179" s="4">
        <f t="shared" ca="1" si="7"/>
        <v>4</v>
      </c>
      <c r="H179" s="4">
        <f t="shared" ca="1" si="7"/>
        <v>2</v>
      </c>
      <c r="I179" s="4">
        <f t="shared" ca="1" si="7"/>
        <v>5</v>
      </c>
      <c r="J179" s="4">
        <f t="shared" ca="1" si="7"/>
        <v>3</v>
      </c>
      <c r="K179" s="4">
        <f t="shared" ca="1" si="7"/>
        <v>2</v>
      </c>
      <c r="L179" s="4">
        <f t="shared" ca="1" si="7"/>
        <v>4</v>
      </c>
      <c r="M179" s="4">
        <f t="shared" ca="1" si="7"/>
        <v>2</v>
      </c>
      <c r="N179" s="4">
        <f t="shared" ca="1" si="7"/>
        <v>5</v>
      </c>
      <c r="P179" s="21">
        <f ca="1">IFERROR((VLOOKUP(D179,Criterios!$L$2:$M$7,2,0))+(VLOOKUP(E179,Criterios!$L$8:$M$12,2,0))+(VLOOKUP(F179,Criterios!$L$13:$M$17,2,0))+(VLOOKUP(G179,Criterios!$L$18:$M$22,2))+(VLOOKUP(H179,Criterios!$L$23:$M$27,2,0))+(VLOOKUP(I179,Criterios!$L$28:$M$32,2))+(VLOOKUP(J179,Criterios!$L$33:$M$37,2))+(VLOOKUP(K179,Criterios!$L$38:$M$42,2,0))+(VLOOKUP(L179,Criterios!$L$43:$M$47,2,0))+(VLOOKUP(M179,Criterios!$L$48:$M$52,2,0))+(VLOOKUP(N179,Criterios!$L$53:$M$57,2,0)),"")</f>
        <v>0.6</v>
      </c>
    </row>
    <row r="180" spans="1:16" x14ac:dyDescent="0.2">
      <c r="A180" s="2"/>
      <c r="B180" s="22">
        <v>123456963</v>
      </c>
      <c r="C180" s="1" t="str">
        <f>IFERROR(VLOOKUP(Servicios[[#This Row],[NIT]],Proveedores!$B$2:$C$202,2,0),"")</f>
        <v>Proveedor 175</v>
      </c>
      <c r="D180" s="4">
        <f t="shared" ca="1" si="7"/>
        <v>5</v>
      </c>
      <c r="E180" s="4">
        <f t="shared" ca="1" si="7"/>
        <v>4</v>
      </c>
      <c r="F180" s="4">
        <f t="shared" ca="1" si="7"/>
        <v>3</v>
      </c>
      <c r="G180" s="4">
        <f t="shared" ca="1" si="7"/>
        <v>4</v>
      </c>
      <c r="H180" s="4">
        <f t="shared" ca="1" si="7"/>
        <v>2</v>
      </c>
      <c r="I180" s="4">
        <f t="shared" ca="1" si="7"/>
        <v>2</v>
      </c>
      <c r="J180" s="4">
        <f t="shared" ca="1" si="7"/>
        <v>4</v>
      </c>
      <c r="K180" s="4">
        <f t="shared" ca="1" si="7"/>
        <v>5</v>
      </c>
      <c r="L180" s="4">
        <f t="shared" ca="1" si="7"/>
        <v>5</v>
      </c>
      <c r="M180" s="4">
        <f t="shared" ca="1" si="7"/>
        <v>5</v>
      </c>
      <c r="N180" s="4">
        <f t="shared" ca="1" si="7"/>
        <v>3</v>
      </c>
      <c r="P180" s="21">
        <f ca="1">IFERROR((VLOOKUP(D180,Criterios!$L$2:$M$7,2,0))+(VLOOKUP(E180,Criterios!$L$8:$M$12,2,0))+(VLOOKUP(F180,Criterios!$L$13:$M$17,2,0))+(VLOOKUP(G180,Criterios!$L$18:$M$22,2))+(VLOOKUP(H180,Criterios!$L$23:$M$27,2,0))+(VLOOKUP(I180,Criterios!$L$28:$M$32,2))+(VLOOKUP(J180,Criterios!$L$33:$M$37,2))+(VLOOKUP(K180,Criterios!$L$38:$M$42,2,0))+(VLOOKUP(L180,Criterios!$L$43:$M$47,2,0))+(VLOOKUP(M180,Criterios!$L$48:$M$52,2,0))+(VLOOKUP(N180,Criterios!$L$53:$M$57,2,0)),"")</f>
        <v>0.84999999999999987</v>
      </c>
    </row>
    <row r="181" spans="1:16" x14ac:dyDescent="0.2">
      <c r="A181" s="2"/>
      <c r="B181" s="22">
        <v>123456964</v>
      </c>
      <c r="C181" s="1" t="str">
        <f>IFERROR(VLOOKUP(Servicios[[#This Row],[NIT]],Proveedores!$B$2:$C$202,2,0),"")</f>
        <v>Proveedor 176</v>
      </c>
      <c r="D181" s="4">
        <f t="shared" ca="1" si="7"/>
        <v>3</v>
      </c>
      <c r="E181" s="4">
        <f t="shared" ca="1" si="7"/>
        <v>5</v>
      </c>
      <c r="F181" s="4">
        <f t="shared" ca="1" si="7"/>
        <v>3</v>
      </c>
      <c r="G181" s="4">
        <f t="shared" ca="1" si="7"/>
        <v>2</v>
      </c>
      <c r="H181" s="4">
        <f t="shared" ca="1" si="7"/>
        <v>3</v>
      </c>
      <c r="I181" s="4">
        <f t="shared" ca="1" si="7"/>
        <v>5</v>
      </c>
      <c r="J181" s="4">
        <f t="shared" ca="1" si="7"/>
        <v>4</v>
      </c>
      <c r="K181" s="4">
        <f t="shared" ca="1" si="7"/>
        <v>2</v>
      </c>
      <c r="L181" s="4">
        <f t="shared" ca="1" si="7"/>
        <v>4</v>
      </c>
      <c r="M181" s="4">
        <f t="shared" ca="1" si="7"/>
        <v>4</v>
      </c>
      <c r="N181" s="4">
        <f t="shared" ca="1" si="7"/>
        <v>3</v>
      </c>
      <c r="P181" s="21">
        <f ca="1">IFERROR((VLOOKUP(D181,Criterios!$L$2:$M$7,2,0))+(VLOOKUP(E181,Criterios!$L$8:$M$12,2,0))+(VLOOKUP(F181,Criterios!$L$13:$M$17,2,0))+(VLOOKUP(G181,Criterios!$L$18:$M$22,2))+(VLOOKUP(H181,Criterios!$L$23:$M$27,2,0))+(VLOOKUP(I181,Criterios!$L$28:$M$32,2))+(VLOOKUP(J181,Criterios!$L$33:$M$37,2))+(VLOOKUP(K181,Criterios!$L$38:$M$42,2,0))+(VLOOKUP(L181,Criterios!$L$43:$M$47,2,0))+(VLOOKUP(M181,Criterios!$L$48:$M$52,2,0))+(VLOOKUP(N181,Criterios!$L$53:$M$57,2,0)),"")</f>
        <v>0.61999999999999988</v>
      </c>
    </row>
    <row r="182" spans="1:16" x14ac:dyDescent="0.2">
      <c r="A182" s="2"/>
      <c r="B182" s="22">
        <v>123456965</v>
      </c>
      <c r="C182" s="1" t="str">
        <f>IFERROR(VLOOKUP(Servicios[[#This Row],[NIT]],Proveedores!$B$2:$C$202,2,0),"")</f>
        <v>Proveedor 177</v>
      </c>
      <c r="D182" s="4">
        <f t="shared" ca="1" si="7"/>
        <v>5</v>
      </c>
      <c r="E182" s="4">
        <f t="shared" ca="1" si="7"/>
        <v>4</v>
      </c>
      <c r="F182" s="4">
        <f t="shared" ca="1" si="7"/>
        <v>4</v>
      </c>
      <c r="G182" s="4">
        <f t="shared" ca="1" si="7"/>
        <v>5</v>
      </c>
      <c r="H182" s="4">
        <f t="shared" ca="1" si="7"/>
        <v>5</v>
      </c>
      <c r="I182" s="4">
        <f t="shared" ca="1" si="7"/>
        <v>5</v>
      </c>
      <c r="J182" s="4">
        <f t="shared" ca="1" si="7"/>
        <v>5</v>
      </c>
      <c r="K182" s="4">
        <f t="shared" ca="1" si="7"/>
        <v>4</v>
      </c>
      <c r="L182" s="4">
        <f t="shared" ca="1" si="7"/>
        <v>5</v>
      </c>
      <c r="M182" s="4">
        <f t="shared" ca="1" si="7"/>
        <v>2</v>
      </c>
      <c r="N182" s="4">
        <f t="shared" ca="1" si="7"/>
        <v>4</v>
      </c>
      <c r="P182" s="21">
        <f ca="1">IFERROR((VLOOKUP(D182,Criterios!$L$2:$M$7,2,0))+(VLOOKUP(E182,Criterios!$L$8:$M$12,2,0))+(VLOOKUP(F182,Criterios!$L$13:$M$17,2,0))+(VLOOKUP(G182,Criterios!$L$18:$M$22,2))+(VLOOKUP(H182,Criterios!$L$23:$M$27,2,0))+(VLOOKUP(I182,Criterios!$L$28:$M$32,2))+(VLOOKUP(J182,Criterios!$L$33:$M$37,2))+(VLOOKUP(K182,Criterios!$L$38:$M$42,2,0))+(VLOOKUP(L182,Criterios!$L$43:$M$47,2,0))+(VLOOKUP(M182,Criterios!$L$48:$M$52,2,0))+(VLOOKUP(N182,Criterios!$L$53:$M$57,2,0)),"")</f>
        <v>0.84</v>
      </c>
    </row>
    <row r="183" spans="1:16" x14ac:dyDescent="0.2">
      <c r="A183" s="2"/>
      <c r="B183" s="22">
        <v>123456966</v>
      </c>
      <c r="C183" s="1" t="str">
        <f>IFERROR(VLOOKUP(Servicios[[#This Row],[NIT]],Proveedores!$B$2:$C$202,2,0),"")</f>
        <v>Proveedor 178</v>
      </c>
      <c r="D183" s="4">
        <f t="shared" ca="1" si="7"/>
        <v>2</v>
      </c>
      <c r="E183" s="4">
        <f t="shared" ca="1" si="7"/>
        <v>4</v>
      </c>
      <c r="F183" s="4">
        <f t="shared" ca="1" si="7"/>
        <v>4</v>
      </c>
      <c r="G183" s="4">
        <f t="shared" ca="1" si="7"/>
        <v>5</v>
      </c>
      <c r="H183" s="4">
        <f t="shared" ca="1" si="7"/>
        <v>4</v>
      </c>
      <c r="I183" s="4">
        <f t="shared" ca="1" si="7"/>
        <v>2</v>
      </c>
      <c r="J183" s="4">
        <f t="shared" ca="1" si="7"/>
        <v>4</v>
      </c>
      <c r="K183" s="4">
        <f t="shared" ca="1" si="7"/>
        <v>3</v>
      </c>
      <c r="L183" s="4">
        <f t="shared" ca="1" si="7"/>
        <v>2</v>
      </c>
      <c r="M183" s="4">
        <f t="shared" ca="1" si="7"/>
        <v>2</v>
      </c>
      <c r="N183" s="4">
        <f t="shared" ca="1" si="7"/>
        <v>3</v>
      </c>
      <c r="P183" s="21">
        <f ca="1">IFERROR((VLOOKUP(D183,Criterios!$L$2:$M$7,2,0))+(VLOOKUP(E183,Criterios!$L$8:$M$12,2,0))+(VLOOKUP(F183,Criterios!$L$13:$M$17,2,0))+(VLOOKUP(G183,Criterios!$L$18:$M$22,2))+(VLOOKUP(H183,Criterios!$L$23:$M$27,2,0))+(VLOOKUP(I183,Criterios!$L$28:$M$32,2))+(VLOOKUP(J183,Criterios!$L$33:$M$37,2))+(VLOOKUP(K183,Criterios!$L$38:$M$42,2,0))+(VLOOKUP(L183,Criterios!$L$43:$M$47,2,0))+(VLOOKUP(M183,Criterios!$L$48:$M$52,2,0))+(VLOOKUP(N183,Criterios!$L$53:$M$57,2,0)),"")</f>
        <v>0.58999999999999986</v>
      </c>
    </row>
    <row r="184" spans="1:16" x14ac:dyDescent="0.2">
      <c r="A184" s="2"/>
      <c r="B184" s="22">
        <v>123456967</v>
      </c>
      <c r="C184" s="1" t="str">
        <f>IFERROR(VLOOKUP(Servicios[[#This Row],[NIT]],Proveedores!$B$2:$C$202,2,0),"")</f>
        <v>Proveedor 179</v>
      </c>
      <c r="D184" s="4">
        <f t="shared" ca="1" si="7"/>
        <v>5</v>
      </c>
      <c r="E184" s="4">
        <f t="shared" ca="1" si="7"/>
        <v>5</v>
      </c>
      <c r="F184" s="4">
        <f t="shared" ca="1" si="7"/>
        <v>2</v>
      </c>
      <c r="G184" s="4">
        <f t="shared" ca="1" si="7"/>
        <v>2</v>
      </c>
      <c r="H184" s="4">
        <f t="shared" ca="1" si="7"/>
        <v>3</v>
      </c>
      <c r="I184" s="4">
        <f t="shared" ca="1" si="7"/>
        <v>4</v>
      </c>
      <c r="J184" s="4">
        <f t="shared" ca="1" si="7"/>
        <v>2</v>
      </c>
      <c r="K184" s="4">
        <f t="shared" ca="1" si="7"/>
        <v>2</v>
      </c>
      <c r="L184" s="4">
        <f t="shared" ca="1" si="7"/>
        <v>2</v>
      </c>
      <c r="M184" s="4">
        <f t="shared" ca="1" si="7"/>
        <v>5</v>
      </c>
      <c r="N184" s="4">
        <f t="shared" ca="1" si="7"/>
        <v>2</v>
      </c>
      <c r="P184" s="21">
        <f ca="1">IFERROR((VLOOKUP(D184,Criterios!$L$2:$M$7,2,0))+(VLOOKUP(E184,Criterios!$L$8:$M$12,2,0))+(VLOOKUP(F184,Criterios!$L$13:$M$17,2,0))+(VLOOKUP(G184,Criterios!$L$18:$M$22,2))+(VLOOKUP(H184,Criterios!$L$23:$M$27,2,0))+(VLOOKUP(I184,Criterios!$L$28:$M$32,2))+(VLOOKUP(J184,Criterios!$L$33:$M$37,2))+(VLOOKUP(K184,Criterios!$L$38:$M$42,2,0))+(VLOOKUP(L184,Criterios!$L$43:$M$47,2,0))+(VLOOKUP(M184,Criterios!$L$48:$M$52,2,0))+(VLOOKUP(N184,Criterios!$L$53:$M$57,2,0)),"")</f>
        <v>0.58000000000000007</v>
      </c>
    </row>
    <row r="185" spans="1:16" x14ac:dyDescent="0.2">
      <c r="A185" s="2"/>
      <c r="B185" s="22">
        <v>123456968</v>
      </c>
      <c r="C185" s="1" t="str">
        <f>IFERROR(VLOOKUP(Servicios[[#This Row],[NIT]],Proveedores!$B$2:$C$202,2,0),"")</f>
        <v>Proveedor 180</v>
      </c>
      <c r="D185" s="4">
        <f t="shared" ca="1" si="7"/>
        <v>2</v>
      </c>
      <c r="E185" s="4">
        <f t="shared" ca="1" si="7"/>
        <v>4</v>
      </c>
      <c r="F185" s="4">
        <f t="shared" ca="1" si="7"/>
        <v>2</v>
      </c>
      <c r="G185" s="4">
        <f t="shared" ca="1" si="7"/>
        <v>3</v>
      </c>
      <c r="H185" s="4">
        <f t="shared" ca="1" si="7"/>
        <v>4</v>
      </c>
      <c r="I185" s="4">
        <f t="shared" ca="1" si="7"/>
        <v>2</v>
      </c>
      <c r="J185" s="4">
        <f t="shared" ca="1" si="7"/>
        <v>4</v>
      </c>
      <c r="K185" s="4">
        <f t="shared" ca="1" si="7"/>
        <v>5</v>
      </c>
      <c r="L185" s="4">
        <f t="shared" ca="1" si="7"/>
        <v>4</v>
      </c>
      <c r="M185" s="4">
        <f t="shared" ca="1" si="7"/>
        <v>4</v>
      </c>
      <c r="N185" s="4">
        <f t="shared" ca="1" si="7"/>
        <v>2</v>
      </c>
      <c r="P185" s="21">
        <f ca="1">IFERROR((VLOOKUP(D185,Criterios!$L$2:$M$7,2,0))+(VLOOKUP(E185,Criterios!$L$8:$M$12,2,0))+(VLOOKUP(F185,Criterios!$L$13:$M$17,2,0))+(VLOOKUP(G185,Criterios!$L$18:$M$22,2))+(VLOOKUP(H185,Criterios!$L$23:$M$27,2,0))+(VLOOKUP(I185,Criterios!$L$28:$M$32,2))+(VLOOKUP(J185,Criterios!$L$33:$M$37,2))+(VLOOKUP(K185,Criterios!$L$38:$M$42,2,0))+(VLOOKUP(L185,Criterios!$L$43:$M$47,2,0))+(VLOOKUP(M185,Criterios!$L$48:$M$52,2,0))+(VLOOKUP(N185,Criterios!$L$53:$M$57,2,0)),"")</f>
        <v>0.73</v>
      </c>
    </row>
    <row r="186" spans="1:16" x14ac:dyDescent="0.2">
      <c r="A186" s="2"/>
      <c r="B186" s="22">
        <v>123456969</v>
      </c>
      <c r="C186" s="1" t="str">
        <f>IFERROR(VLOOKUP(Servicios[[#This Row],[NIT]],Proveedores!$B$2:$C$202,2,0),"")</f>
        <v>Proveedor 181</v>
      </c>
      <c r="D186" s="4">
        <f t="shared" ca="1" si="7"/>
        <v>4</v>
      </c>
      <c r="E186" s="4">
        <f t="shared" ca="1" si="7"/>
        <v>2</v>
      </c>
      <c r="F186" s="4">
        <f t="shared" ca="1" si="7"/>
        <v>2</v>
      </c>
      <c r="G186" s="4">
        <f t="shared" ca="1" si="7"/>
        <v>5</v>
      </c>
      <c r="H186" s="4">
        <f t="shared" ca="1" si="7"/>
        <v>5</v>
      </c>
      <c r="I186" s="4">
        <f t="shared" ca="1" si="7"/>
        <v>3</v>
      </c>
      <c r="J186" s="4">
        <f t="shared" ca="1" si="7"/>
        <v>5</v>
      </c>
      <c r="K186" s="4">
        <f t="shared" ca="1" si="7"/>
        <v>2</v>
      </c>
      <c r="L186" s="4">
        <f t="shared" ca="1" si="7"/>
        <v>4</v>
      </c>
      <c r="M186" s="4">
        <f t="shared" ca="1" si="7"/>
        <v>2</v>
      </c>
      <c r="N186" s="4">
        <f t="shared" ca="1" si="7"/>
        <v>3</v>
      </c>
      <c r="P186" s="21">
        <f ca="1">IFERROR((VLOOKUP(D186,Criterios!$L$2:$M$7,2,0))+(VLOOKUP(E186,Criterios!$L$8:$M$12,2,0))+(VLOOKUP(F186,Criterios!$L$13:$M$17,2,0))+(VLOOKUP(G186,Criterios!$L$18:$M$22,2))+(VLOOKUP(H186,Criterios!$L$23:$M$27,2,0))+(VLOOKUP(I186,Criterios!$L$28:$M$32,2))+(VLOOKUP(J186,Criterios!$L$33:$M$37,2))+(VLOOKUP(K186,Criterios!$L$38:$M$42,2,0))+(VLOOKUP(L186,Criterios!$L$43:$M$47,2,0))+(VLOOKUP(M186,Criterios!$L$48:$M$52,2,0))+(VLOOKUP(N186,Criterios!$L$53:$M$57,2,0)),"")</f>
        <v>0.60000000000000009</v>
      </c>
    </row>
    <row r="187" spans="1:16" x14ac:dyDescent="0.2">
      <c r="A187" s="2"/>
      <c r="B187" s="22">
        <v>123456970</v>
      </c>
      <c r="C187" s="1" t="str">
        <f>IFERROR(VLOOKUP(Servicios[[#This Row],[NIT]],Proveedores!$B$2:$C$202,2,0),"")</f>
        <v>Proveedor 182</v>
      </c>
      <c r="D187" s="4">
        <f t="shared" ca="1" si="7"/>
        <v>4</v>
      </c>
      <c r="E187" s="4">
        <f t="shared" ca="1" si="7"/>
        <v>3</v>
      </c>
      <c r="F187" s="4">
        <f t="shared" ca="1" si="7"/>
        <v>4</v>
      </c>
      <c r="G187" s="4">
        <f t="shared" ca="1" si="7"/>
        <v>3</v>
      </c>
      <c r="H187" s="4">
        <f t="shared" ca="1" si="7"/>
        <v>3</v>
      </c>
      <c r="I187" s="4">
        <f t="shared" ca="1" si="7"/>
        <v>2</v>
      </c>
      <c r="J187" s="4">
        <f t="shared" ca="1" si="7"/>
        <v>5</v>
      </c>
      <c r="K187" s="4">
        <f t="shared" ca="1" si="7"/>
        <v>2</v>
      </c>
      <c r="L187" s="4">
        <f t="shared" ca="1" si="7"/>
        <v>4</v>
      </c>
      <c r="M187" s="4">
        <f t="shared" ca="1" si="7"/>
        <v>4</v>
      </c>
      <c r="N187" s="4">
        <f t="shared" ca="1" si="7"/>
        <v>2</v>
      </c>
      <c r="P187" s="21">
        <f ca="1">IFERROR((VLOOKUP(D187,Criterios!$L$2:$M$7,2,0))+(VLOOKUP(E187,Criterios!$L$8:$M$12,2,0))+(VLOOKUP(F187,Criterios!$L$13:$M$17,2,0))+(VLOOKUP(G187,Criterios!$L$18:$M$22,2))+(VLOOKUP(H187,Criterios!$L$23:$M$27,2,0))+(VLOOKUP(I187,Criterios!$L$28:$M$32,2))+(VLOOKUP(J187,Criterios!$L$33:$M$37,2))+(VLOOKUP(K187,Criterios!$L$38:$M$42,2,0))+(VLOOKUP(L187,Criterios!$L$43:$M$47,2,0))+(VLOOKUP(M187,Criterios!$L$48:$M$52,2,0))+(VLOOKUP(N187,Criterios!$L$53:$M$57,2,0)),"")</f>
        <v>0.6</v>
      </c>
    </row>
    <row r="188" spans="1:16" x14ac:dyDescent="0.2">
      <c r="A188" s="2"/>
      <c r="B188" s="22">
        <v>123456971</v>
      </c>
      <c r="C188" s="1" t="str">
        <f>IFERROR(VLOOKUP(Servicios[[#This Row],[NIT]],Proveedores!$B$2:$C$202,2,0),"")</f>
        <v>Proveedor 183</v>
      </c>
      <c r="D188" s="4">
        <f t="shared" ca="1" si="7"/>
        <v>3</v>
      </c>
      <c r="E188" s="4">
        <f t="shared" ca="1" si="7"/>
        <v>3</v>
      </c>
      <c r="F188" s="4">
        <f t="shared" ca="1" si="7"/>
        <v>3</v>
      </c>
      <c r="G188" s="4">
        <f t="shared" ca="1" si="7"/>
        <v>4</v>
      </c>
      <c r="H188" s="4">
        <f t="shared" ca="1" si="7"/>
        <v>5</v>
      </c>
      <c r="I188" s="4">
        <f t="shared" ca="1" si="7"/>
        <v>3</v>
      </c>
      <c r="J188" s="4">
        <f t="shared" ca="1" si="7"/>
        <v>5</v>
      </c>
      <c r="K188" s="4">
        <f t="shared" ca="1" si="7"/>
        <v>2</v>
      </c>
      <c r="L188" s="4">
        <f t="shared" ca="1" si="7"/>
        <v>4</v>
      </c>
      <c r="M188" s="4">
        <f t="shared" ca="1" si="7"/>
        <v>3</v>
      </c>
      <c r="N188" s="4">
        <f t="shared" ca="1" si="7"/>
        <v>4</v>
      </c>
      <c r="P188" s="21">
        <f ca="1">IFERROR((VLOOKUP(D188,Criterios!$L$2:$M$7,2,0))+(VLOOKUP(E188,Criterios!$L$8:$M$12,2,0))+(VLOOKUP(F188,Criterios!$L$13:$M$17,2,0))+(VLOOKUP(G188,Criterios!$L$18:$M$22,2))+(VLOOKUP(H188,Criterios!$L$23:$M$27,2,0))+(VLOOKUP(I188,Criterios!$L$28:$M$32,2))+(VLOOKUP(J188,Criterios!$L$33:$M$37,2))+(VLOOKUP(K188,Criterios!$L$38:$M$42,2,0))+(VLOOKUP(L188,Criterios!$L$43:$M$47,2,0))+(VLOOKUP(M188,Criterios!$L$48:$M$52,2,0))+(VLOOKUP(N188,Criterios!$L$53:$M$57,2,0)),"")</f>
        <v>0.63</v>
      </c>
    </row>
    <row r="189" spans="1:16" x14ac:dyDescent="0.2">
      <c r="A189" s="2"/>
      <c r="B189" s="22">
        <v>123456972</v>
      </c>
      <c r="C189" s="1" t="str">
        <f>IFERROR(VLOOKUP(Servicios[[#This Row],[NIT]],Proveedores!$B$2:$C$202,2,0),"")</f>
        <v>Proveedor 184</v>
      </c>
      <c r="D189" s="4">
        <f t="shared" ca="1" si="7"/>
        <v>3</v>
      </c>
      <c r="E189" s="4">
        <f t="shared" ca="1" si="7"/>
        <v>4</v>
      </c>
      <c r="F189" s="4">
        <f t="shared" ca="1" si="7"/>
        <v>3</v>
      </c>
      <c r="G189" s="4">
        <f t="shared" ca="1" si="7"/>
        <v>3</v>
      </c>
      <c r="H189" s="4">
        <f t="shared" ca="1" si="7"/>
        <v>2</v>
      </c>
      <c r="I189" s="4">
        <f t="shared" ca="1" si="7"/>
        <v>3</v>
      </c>
      <c r="J189" s="4">
        <f t="shared" ca="1" si="7"/>
        <v>4</v>
      </c>
      <c r="K189" s="4">
        <f t="shared" ca="1" si="7"/>
        <v>5</v>
      </c>
      <c r="L189" s="4">
        <f t="shared" ca="1" si="7"/>
        <v>2</v>
      </c>
      <c r="M189" s="4">
        <f t="shared" ca="1" si="7"/>
        <v>4</v>
      </c>
      <c r="N189" s="4">
        <f t="shared" ca="1" si="7"/>
        <v>4</v>
      </c>
      <c r="P189" s="21">
        <f ca="1">IFERROR((VLOOKUP(D189,Criterios!$L$2:$M$7,2,0))+(VLOOKUP(E189,Criterios!$L$8:$M$12,2,0))+(VLOOKUP(F189,Criterios!$L$13:$M$17,2,0))+(VLOOKUP(G189,Criterios!$L$18:$M$22,2))+(VLOOKUP(H189,Criterios!$L$23:$M$27,2,0))+(VLOOKUP(I189,Criterios!$L$28:$M$32,2))+(VLOOKUP(J189,Criterios!$L$33:$M$37,2))+(VLOOKUP(K189,Criterios!$L$38:$M$42,2,0))+(VLOOKUP(L189,Criterios!$L$43:$M$47,2,0))+(VLOOKUP(M189,Criterios!$L$48:$M$52,2,0))+(VLOOKUP(N189,Criterios!$L$53:$M$57,2,0)),"")</f>
        <v>0.75</v>
      </c>
    </row>
    <row r="190" spans="1:16" x14ac:dyDescent="0.2">
      <c r="A190" s="2"/>
      <c r="B190" s="22">
        <v>123456973</v>
      </c>
      <c r="C190" s="1" t="str">
        <f>IFERROR(VLOOKUP(Servicios[[#This Row],[NIT]],Proveedores!$B$2:$C$202,2,0),"")</f>
        <v>Proveedor 185</v>
      </c>
      <c r="D190" s="4">
        <f t="shared" ca="1" si="7"/>
        <v>3</v>
      </c>
      <c r="E190" s="4">
        <f t="shared" ca="1" si="7"/>
        <v>3</v>
      </c>
      <c r="F190" s="4">
        <f t="shared" ca="1" si="7"/>
        <v>2</v>
      </c>
      <c r="G190" s="4">
        <f t="shared" ca="1" si="7"/>
        <v>5</v>
      </c>
      <c r="H190" s="4">
        <f t="shared" ca="1" si="7"/>
        <v>5</v>
      </c>
      <c r="I190" s="4">
        <f t="shared" ca="1" si="7"/>
        <v>4</v>
      </c>
      <c r="J190" s="4">
        <f t="shared" ca="1" si="7"/>
        <v>5</v>
      </c>
      <c r="K190" s="4">
        <f t="shared" ca="1" si="7"/>
        <v>4</v>
      </c>
      <c r="L190" s="4">
        <f t="shared" ca="1" si="7"/>
        <v>2</v>
      </c>
      <c r="M190" s="4">
        <f t="shared" ca="1" si="7"/>
        <v>2</v>
      </c>
      <c r="N190" s="4">
        <f t="shared" ca="1" si="7"/>
        <v>3</v>
      </c>
      <c r="P190" s="21">
        <f ca="1">IFERROR((VLOOKUP(D190,Criterios!$L$2:$M$7,2,0))+(VLOOKUP(E190,Criterios!$L$8:$M$12,2,0))+(VLOOKUP(F190,Criterios!$L$13:$M$17,2,0))+(VLOOKUP(G190,Criterios!$L$18:$M$22,2))+(VLOOKUP(H190,Criterios!$L$23:$M$27,2,0))+(VLOOKUP(I190,Criterios!$L$28:$M$32,2))+(VLOOKUP(J190,Criterios!$L$33:$M$37,2))+(VLOOKUP(K190,Criterios!$L$38:$M$42,2,0))+(VLOOKUP(L190,Criterios!$L$43:$M$47,2,0))+(VLOOKUP(M190,Criterios!$L$48:$M$52,2,0))+(VLOOKUP(N190,Criterios!$L$53:$M$57,2,0)),"")</f>
        <v>0.68000000000000016</v>
      </c>
    </row>
    <row r="191" spans="1:16" x14ac:dyDescent="0.2">
      <c r="A191" s="2"/>
      <c r="B191" s="22">
        <v>123456974</v>
      </c>
      <c r="C191" s="1" t="str">
        <f>IFERROR(VLOOKUP(Servicios[[#This Row],[NIT]],Proveedores!$B$2:$C$202,2,0),"")</f>
        <v>Proveedor 186</v>
      </c>
      <c r="D191" s="4">
        <f t="shared" ca="1" si="7"/>
        <v>2</v>
      </c>
      <c r="E191" s="4">
        <f t="shared" ca="1" si="7"/>
        <v>4</v>
      </c>
      <c r="F191" s="4">
        <f t="shared" ca="1" si="7"/>
        <v>4</v>
      </c>
      <c r="G191" s="4">
        <f t="shared" ca="1" si="7"/>
        <v>2</v>
      </c>
      <c r="H191" s="4">
        <f t="shared" ca="1" si="7"/>
        <v>3</v>
      </c>
      <c r="I191" s="4">
        <f t="shared" ref="D191:N205" ca="1" si="8">RANDBETWEEN(2,5)</f>
        <v>4</v>
      </c>
      <c r="J191" s="4">
        <f t="shared" ca="1" si="8"/>
        <v>3</v>
      </c>
      <c r="K191" s="4">
        <f t="shared" ca="1" si="8"/>
        <v>3</v>
      </c>
      <c r="L191" s="4">
        <f t="shared" ca="1" si="8"/>
        <v>3</v>
      </c>
      <c r="M191" s="4">
        <f t="shared" ca="1" si="8"/>
        <v>5</v>
      </c>
      <c r="N191" s="4">
        <f t="shared" ca="1" si="8"/>
        <v>2</v>
      </c>
      <c r="P191" s="21">
        <f ca="1">IFERROR((VLOOKUP(D191,Criterios!$L$2:$M$7,2,0))+(VLOOKUP(E191,Criterios!$L$8:$M$12,2,0))+(VLOOKUP(F191,Criterios!$L$13:$M$17,2,0))+(VLOOKUP(G191,Criterios!$L$18:$M$22,2))+(VLOOKUP(H191,Criterios!$L$23:$M$27,2,0))+(VLOOKUP(I191,Criterios!$L$28:$M$32,2))+(VLOOKUP(J191,Criterios!$L$33:$M$37,2))+(VLOOKUP(K191,Criterios!$L$38:$M$42,2,0))+(VLOOKUP(L191,Criterios!$L$43:$M$47,2,0))+(VLOOKUP(M191,Criterios!$L$48:$M$52,2,0))+(VLOOKUP(N191,Criterios!$L$53:$M$57,2,0)),"")</f>
        <v>0.62</v>
      </c>
    </row>
    <row r="192" spans="1:16" x14ac:dyDescent="0.2">
      <c r="A192" s="2"/>
      <c r="B192" s="22">
        <v>123456975</v>
      </c>
      <c r="C192" s="1" t="str">
        <f>IFERROR(VLOOKUP(Servicios[[#This Row],[NIT]],Proveedores!$B$2:$C$202,2,0),"")</f>
        <v>Proveedor 187</v>
      </c>
      <c r="D192" s="4">
        <f t="shared" ca="1" si="8"/>
        <v>3</v>
      </c>
      <c r="E192" s="4">
        <f t="shared" ca="1" si="8"/>
        <v>5</v>
      </c>
      <c r="F192" s="4">
        <f t="shared" ca="1" si="8"/>
        <v>3</v>
      </c>
      <c r="G192" s="4">
        <f t="shared" ca="1" si="8"/>
        <v>5</v>
      </c>
      <c r="H192" s="4">
        <f t="shared" ca="1" si="8"/>
        <v>4</v>
      </c>
      <c r="I192" s="4">
        <f t="shared" ca="1" si="8"/>
        <v>5</v>
      </c>
      <c r="J192" s="4">
        <f t="shared" ca="1" si="8"/>
        <v>5</v>
      </c>
      <c r="K192" s="4">
        <f t="shared" ca="1" si="8"/>
        <v>5</v>
      </c>
      <c r="L192" s="4">
        <f t="shared" ca="1" si="8"/>
        <v>5</v>
      </c>
      <c r="M192" s="4">
        <f t="shared" ca="1" si="8"/>
        <v>2</v>
      </c>
      <c r="N192" s="4">
        <f t="shared" ca="1" si="8"/>
        <v>3</v>
      </c>
      <c r="P192" s="21">
        <f ca="1">IFERROR((VLOOKUP(D192,Criterios!$L$2:$M$7,2,0))+(VLOOKUP(E192,Criterios!$L$8:$M$12,2,0))+(VLOOKUP(F192,Criterios!$L$13:$M$17,2,0))+(VLOOKUP(G192,Criterios!$L$18:$M$22,2))+(VLOOKUP(H192,Criterios!$L$23:$M$27,2,0))+(VLOOKUP(I192,Criterios!$L$28:$M$32,2))+(VLOOKUP(J192,Criterios!$L$33:$M$37,2))+(VLOOKUP(K192,Criterios!$L$38:$M$42,2,0))+(VLOOKUP(L192,Criterios!$L$43:$M$47,2,0))+(VLOOKUP(M192,Criterios!$L$48:$M$52,2,0))+(VLOOKUP(N192,Criterios!$L$53:$M$57,2,0)),"")</f>
        <v>0.83000000000000007</v>
      </c>
    </row>
    <row r="193" spans="1:16" x14ac:dyDescent="0.2">
      <c r="A193" s="2"/>
      <c r="B193" s="22">
        <v>123456976</v>
      </c>
      <c r="C193" s="1" t="str">
        <f>IFERROR(VLOOKUP(Servicios[[#This Row],[NIT]],Proveedores!$B$2:$C$202,2,0),"")</f>
        <v>Proveedor 188</v>
      </c>
      <c r="D193" s="4">
        <f t="shared" ca="1" si="8"/>
        <v>4</v>
      </c>
      <c r="E193" s="4">
        <f t="shared" ca="1" si="8"/>
        <v>3</v>
      </c>
      <c r="F193" s="4">
        <f t="shared" ca="1" si="8"/>
        <v>3</v>
      </c>
      <c r="G193" s="4">
        <f t="shared" ca="1" si="8"/>
        <v>2</v>
      </c>
      <c r="H193" s="4">
        <f t="shared" ca="1" si="8"/>
        <v>2</v>
      </c>
      <c r="I193" s="4">
        <f t="shared" ca="1" si="8"/>
        <v>2</v>
      </c>
      <c r="J193" s="4">
        <f t="shared" ca="1" si="8"/>
        <v>4</v>
      </c>
      <c r="K193" s="4">
        <f t="shared" ca="1" si="8"/>
        <v>4</v>
      </c>
      <c r="L193" s="4">
        <f t="shared" ca="1" si="8"/>
        <v>5</v>
      </c>
      <c r="M193" s="4">
        <f t="shared" ca="1" si="8"/>
        <v>2</v>
      </c>
      <c r="N193" s="4">
        <f t="shared" ca="1" si="8"/>
        <v>3</v>
      </c>
      <c r="P193" s="21">
        <f ca="1">IFERROR((VLOOKUP(D193,Criterios!$L$2:$M$7,2,0))+(VLOOKUP(E193,Criterios!$L$8:$M$12,2,0))+(VLOOKUP(F193,Criterios!$L$13:$M$17,2,0))+(VLOOKUP(G193,Criterios!$L$18:$M$22,2))+(VLOOKUP(H193,Criterios!$L$23:$M$27,2,0))+(VLOOKUP(I193,Criterios!$L$28:$M$32,2))+(VLOOKUP(J193,Criterios!$L$33:$M$37,2))+(VLOOKUP(K193,Criterios!$L$38:$M$42,2,0))+(VLOOKUP(L193,Criterios!$L$43:$M$47,2,0))+(VLOOKUP(M193,Criterios!$L$48:$M$52,2,0))+(VLOOKUP(N193,Criterios!$L$53:$M$57,2,0)),"")</f>
        <v>0.67999999999999994</v>
      </c>
    </row>
    <row r="194" spans="1:16" x14ac:dyDescent="0.2">
      <c r="A194" s="2"/>
      <c r="B194" s="22">
        <v>123456977</v>
      </c>
      <c r="C194" s="1" t="str">
        <f>IFERROR(VLOOKUP(Servicios[[#This Row],[NIT]],Proveedores!$B$2:$C$202,2,0),"")</f>
        <v>Proveedor 189</v>
      </c>
      <c r="D194" s="4">
        <f t="shared" ca="1" si="8"/>
        <v>4</v>
      </c>
      <c r="E194" s="4">
        <f t="shared" ca="1" si="8"/>
        <v>3</v>
      </c>
      <c r="F194" s="4">
        <f t="shared" ca="1" si="8"/>
        <v>2</v>
      </c>
      <c r="G194" s="4">
        <f t="shared" ca="1" si="8"/>
        <v>4</v>
      </c>
      <c r="H194" s="4">
        <f t="shared" ca="1" si="8"/>
        <v>5</v>
      </c>
      <c r="I194" s="4">
        <f t="shared" ca="1" si="8"/>
        <v>5</v>
      </c>
      <c r="J194" s="4">
        <f t="shared" ca="1" si="8"/>
        <v>2</v>
      </c>
      <c r="K194" s="4">
        <f t="shared" ca="1" si="8"/>
        <v>5</v>
      </c>
      <c r="L194" s="4">
        <f t="shared" ca="1" si="8"/>
        <v>5</v>
      </c>
      <c r="M194" s="4">
        <f t="shared" ca="1" si="8"/>
        <v>5</v>
      </c>
      <c r="N194" s="4">
        <f t="shared" ca="1" si="8"/>
        <v>4</v>
      </c>
      <c r="P194" s="21">
        <f ca="1">IFERROR((VLOOKUP(D194,Criterios!$L$2:$M$7,2,0))+(VLOOKUP(E194,Criterios!$L$8:$M$12,2,0))+(VLOOKUP(F194,Criterios!$L$13:$M$17,2,0))+(VLOOKUP(G194,Criterios!$L$18:$M$22,2))+(VLOOKUP(H194,Criterios!$L$23:$M$27,2,0))+(VLOOKUP(I194,Criterios!$L$28:$M$32,2))+(VLOOKUP(J194,Criterios!$L$33:$M$37,2))+(VLOOKUP(K194,Criterios!$L$38:$M$42,2,0))+(VLOOKUP(L194,Criterios!$L$43:$M$47,2,0))+(VLOOKUP(M194,Criterios!$L$48:$M$52,2,0))+(VLOOKUP(N194,Criterios!$L$53:$M$57,2,0)),"")</f>
        <v>0.87</v>
      </c>
    </row>
    <row r="195" spans="1:16" x14ac:dyDescent="0.2">
      <c r="A195" s="2"/>
      <c r="B195" s="22">
        <v>123456978</v>
      </c>
      <c r="C195" s="1" t="str">
        <f>IFERROR(VLOOKUP(Servicios[[#This Row],[NIT]],Proveedores!$B$2:$C$202,2,0),"")</f>
        <v>Proveedor 190</v>
      </c>
      <c r="D195" s="4">
        <f t="shared" ca="1" si="8"/>
        <v>2</v>
      </c>
      <c r="E195" s="4">
        <f t="shared" ca="1" si="8"/>
        <v>3</v>
      </c>
      <c r="F195" s="4">
        <f t="shared" ca="1" si="8"/>
        <v>5</v>
      </c>
      <c r="G195" s="4">
        <f t="shared" ca="1" si="8"/>
        <v>2</v>
      </c>
      <c r="H195" s="4">
        <f t="shared" ca="1" si="8"/>
        <v>5</v>
      </c>
      <c r="I195" s="4">
        <f t="shared" ca="1" si="8"/>
        <v>4</v>
      </c>
      <c r="J195" s="4">
        <f t="shared" ca="1" si="8"/>
        <v>4</v>
      </c>
      <c r="K195" s="4">
        <f t="shared" ca="1" si="8"/>
        <v>5</v>
      </c>
      <c r="L195" s="4">
        <f t="shared" ca="1" si="8"/>
        <v>3</v>
      </c>
      <c r="M195" s="4">
        <f t="shared" ca="1" si="8"/>
        <v>5</v>
      </c>
      <c r="N195" s="4">
        <f t="shared" ca="1" si="8"/>
        <v>5</v>
      </c>
      <c r="P195" s="21">
        <f ca="1">IFERROR((VLOOKUP(D195,Criterios!$L$2:$M$7,2,0))+(VLOOKUP(E195,Criterios!$L$8:$M$12,2,0))+(VLOOKUP(F195,Criterios!$L$13:$M$17,2,0))+(VLOOKUP(G195,Criterios!$L$18:$M$22,2))+(VLOOKUP(H195,Criterios!$L$23:$M$27,2,0))+(VLOOKUP(I195,Criterios!$L$28:$M$32,2))+(VLOOKUP(J195,Criterios!$L$33:$M$37,2))+(VLOOKUP(K195,Criterios!$L$38:$M$42,2,0))+(VLOOKUP(L195,Criterios!$L$43:$M$47,2,0))+(VLOOKUP(M195,Criterios!$L$48:$M$52,2,0))+(VLOOKUP(N195,Criterios!$L$53:$M$57,2,0)),"")</f>
        <v>0.83000000000000007</v>
      </c>
    </row>
    <row r="196" spans="1:16" x14ac:dyDescent="0.2">
      <c r="A196" s="2"/>
      <c r="B196" s="22">
        <v>123456979</v>
      </c>
      <c r="C196" s="1" t="str">
        <f>IFERROR(VLOOKUP(Servicios[[#This Row],[NIT]],Proveedores!$B$2:$C$202,2,0),"")</f>
        <v>Proveedor 191</v>
      </c>
      <c r="D196" s="4">
        <f t="shared" ca="1" si="8"/>
        <v>5</v>
      </c>
      <c r="E196" s="4">
        <f t="shared" ca="1" si="8"/>
        <v>3</v>
      </c>
      <c r="F196" s="4">
        <f t="shared" ca="1" si="8"/>
        <v>3</v>
      </c>
      <c r="G196" s="4">
        <f t="shared" ca="1" si="8"/>
        <v>4</v>
      </c>
      <c r="H196" s="4">
        <f t="shared" ca="1" si="8"/>
        <v>4</v>
      </c>
      <c r="I196" s="4">
        <f t="shared" ca="1" si="8"/>
        <v>2</v>
      </c>
      <c r="J196" s="4">
        <f t="shared" ca="1" si="8"/>
        <v>4</v>
      </c>
      <c r="K196" s="4">
        <f t="shared" ca="1" si="8"/>
        <v>5</v>
      </c>
      <c r="L196" s="4">
        <f t="shared" ca="1" si="8"/>
        <v>3</v>
      </c>
      <c r="M196" s="4">
        <f t="shared" ca="1" si="8"/>
        <v>5</v>
      </c>
      <c r="N196" s="4">
        <f t="shared" ca="1" si="8"/>
        <v>3</v>
      </c>
      <c r="P196" s="21">
        <f ca="1">IFERROR((VLOOKUP(D196,Criterios!$L$2:$M$7,2,0))+(VLOOKUP(E196,Criterios!$L$8:$M$12,2,0))+(VLOOKUP(F196,Criterios!$L$13:$M$17,2,0))+(VLOOKUP(G196,Criterios!$L$18:$M$22,2))+(VLOOKUP(H196,Criterios!$L$23:$M$27,2,0))+(VLOOKUP(I196,Criterios!$L$28:$M$32,2))+(VLOOKUP(J196,Criterios!$L$33:$M$37,2))+(VLOOKUP(K196,Criterios!$L$38:$M$42,2,0))+(VLOOKUP(L196,Criterios!$L$43:$M$47,2,0))+(VLOOKUP(M196,Criterios!$L$48:$M$52,2,0))+(VLOOKUP(N196,Criterios!$L$53:$M$57,2,0)),"")</f>
        <v>0.81999999999999984</v>
      </c>
    </row>
    <row r="197" spans="1:16" x14ac:dyDescent="0.2">
      <c r="A197" s="2"/>
      <c r="B197" s="22">
        <v>123456980</v>
      </c>
      <c r="C197" s="1" t="str">
        <f>IFERROR(VLOOKUP(Servicios[[#This Row],[NIT]],Proveedores!$B$2:$C$202,2,0),"")</f>
        <v>Proveedor 192</v>
      </c>
      <c r="D197" s="4">
        <f t="shared" ca="1" si="8"/>
        <v>3</v>
      </c>
      <c r="E197" s="4">
        <f t="shared" ca="1" si="8"/>
        <v>3</v>
      </c>
      <c r="F197" s="4">
        <f t="shared" ca="1" si="8"/>
        <v>5</v>
      </c>
      <c r="G197" s="4">
        <f t="shared" ca="1" si="8"/>
        <v>3</v>
      </c>
      <c r="H197" s="4">
        <f t="shared" ca="1" si="8"/>
        <v>4</v>
      </c>
      <c r="I197" s="4">
        <f t="shared" ca="1" si="8"/>
        <v>4</v>
      </c>
      <c r="J197" s="4">
        <f t="shared" ca="1" si="8"/>
        <v>5</v>
      </c>
      <c r="K197" s="4">
        <f t="shared" ca="1" si="8"/>
        <v>2</v>
      </c>
      <c r="L197" s="4">
        <f t="shared" ca="1" si="8"/>
        <v>2</v>
      </c>
      <c r="M197" s="4">
        <f t="shared" ca="1" si="8"/>
        <v>5</v>
      </c>
      <c r="N197" s="4">
        <f t="shared" ca="1" si="8"/>
        <v>3</v>
      </c>
      <c r="P197" s="21">
        <f ca="1">IFERROR((VLOOKUP(D197,Criterios!$L$2:$M$7,2,0))+(VLOOKUP(E197,Criterios!$L$8:$M$12,2,0))+(VLOOKUP(F197,Criterios!$L$13:$M$17,2,0))+(VLOOKUP(G197,Criterios!$L$18:$M$22,2))+(VLOOKUP(H197,Criterios!$L$23:$M$27,2,0))+(VLOOKUP(I197,Criterios!$L$28:$M$32,2))+(VLOOKUP(J197,Criterios!$L$33:$M$37,2))+(VLOOKUP(K197,Criterios!$L$38:$M$42,2,0))+(VLOOKUP(L197,Criterios!$L$43:$M$47,2,0))+(VLOOKUP(M197,Criterios!$L$48:$M$52,2,0))+(VLOOKUP(N197,Criterios!$L$53:$M$57,2,0)),"")</f>
        <v>0.61999999999999988</v>
      </c>
    </row>
    <row r="198" spans="1:16" x14ac:dyDescent="0.2">
      <c r="A198" s="2"/>
      <c r="B198" s="22">
        <v>123456981</v>
      </c>
      <c r="C198" s="1" t="str">
        <f>IFERROR(VLOOKUP(Servicios[[#This Row],[NIT]],Proveedores!$B$2:$C$202,2,0),"")</f>
        <v>Proveedor 193</v>
      </c>
      <c r="D198" s="4">
        <f t="shared" ca="1" si="8"/>
        <v>3</v>
      </c>
      <c r="E198" s="4">
        <f t="shared" ca="1" si="8"/>
        <v>5</v>
      </c>
      <c r="F198" s="4">
        <f t="shared" ca="1" si="8"/>
        <v>2</v>
      </c>
      <c r="G198" s="4">
        <f t="shared" ca="1" si="8"/>
        <v>2</v>
      </c>
      <c r="H198" s="4">
        <f t="shared" ca="1" si="8"/>
        <v>4</v>
      </c>
      <c r="I198" s="4">
        <f t="shared" ca="1" si="8"/>
        <v>5</v>
      </c>
      <c r="J198" s="4">
        <f t="shared" ca="1" si="8"/>
        <v>5</v>
      </c>
      <c r="K198" s="4">
        <f t="shared" ca="1" si="8"/>
        <v>4</v>
      </c>
      <c r="L198" s="4">
        <f t="shared" ca="1" si="8"/>
        <v>5</v>
      </c>
      <c r="M198" s="4">
        <f t="shared" ca="1" si="8"/>
        <v>2</v>
      </c>
      <c r="N198" s="4">
        <f t="shared" ca="1" si="8"/>
        <v>3</v>
      </c>
      <c r="P198" s="21">
        <f ca="1">IFERROR((VLOOKUP(D198,Criterios!$L$2:$M$7,2,0))+(VLOOKUP(E198,Criterios!$L$8:$M$12,2,0))+(VLOOKUP(F198,Criterios!$L$13:$M$17,2,0))+(VLOOKUP(G198,Criterios!$L$18:$M$22,2))+(VLOOKUP(H198,Criterios!$L$23:$M$27,2,0))+(VLOOKUP(I198,Criterios!$L$28:$M$32,2))+(VLOOKUP(J198,Criterios!$L$33:$M$37,2))+(VLOOKUP(K198,Criterios!$L$38:$M$42,2,0))+(VLOOKUP(L198,Criterios!$L$43:$M$47,2,0))+(VLOOKUP(M198,Criterios!$L$48:$M$52,2,0))+(VLOOKUP(N198,Criterios!$L$53:$M$57,2,0)),"")</f>
        <v>0.73</v>
      </c>
    </row>
    <row r="199" spans="1:16" x14ac:dyDescent="0.2">
      <c r="A199" s="2"/>
      <c r="B199" s="22">
        <v>123456982</v>
      </c>
      <c r="C199" s="1" t="str">
        <f>IFERROR(VLOOKUP(Servicios[[#This Row],[NIT]],Proveedores!$B$2:$C$202,2,0),"")</f>
        <v>Proveedor 194</v>
      </c>
      <c r="D199" s="4">
        <f t="shared" ca="1" si="8"/>
        <v>3</v>
      </c>
      <c r="E199" s="4">
        <f t="shared" ca="1" si="8"/>
        <v>3</v>
      </c>
      <c r="F199" s="4">
        <f t="shared" ca="1" si="8"/>
        <v>4</v>
      </c>
      <c r="G199" s="4">
        <f t="shared" ca="1" si="8"/>
        <v>5</v>
      </c>
      <c r="H199" s="4">
        <f t="shared" ca="1" si="8"/>
        <v>2</v>
      </c>
      <c r="I199" s="4">
        <f t="shared" ca="1" si="8"/>
        <v>5</v>
      </c>
      <c r="J199" s="4">
        <f t="shared" ca="1" si="8"/>
        <v>3</v>
      </c>
      <c r="K199" s="4">
        <f t="shared" ca="1" si="8"/>
        <v>5</v>
      </c>
      <c r="L199" s="4">
        <f t="shared" ca="1" si="8"/>
        <v>4</v>
      </c>
      <c r="M199" s="4">
        <f t="shared" ca="1" si="8"/>
        <v>4</v>
      </c>
      <c r="N199" s="4">
        <f t="shared" ca="1" si="8"/>
        <v>2</v>
      </c>
      <c r="P199" s="21">
        <f ca="1">IFERROR((VLOOKUP(D199,Criterios!$L$2:$M$7,2,0))+(VLOOKUP(E199,Criterios!$L$8:$M$12,2,0))+(VLOOKUP(F199,Criterios!$L$13:$M$17,2,0))+(VLOOKUP(G199,Criterios!$L$18:$M$22,2))+(VLOOKUP(H199,Criterios!$L$23:$M$27,2,0))+(VLOOKUP(I199,Criterios!$L$28:$M$32,2))+(VLOOKUP(J199,Criterios!$L$33:$M$37,2))+(VLOOKUP(K199,Criterios!$L$38:$M$42,2,0))+(VLOOKUP(L199,Criterios!$L$43:$M$47,2,0))+(VLOOKUP(M199,Criterios!$L$48:$M$52,2,0))+(VLOOKUP(N199,Criterios!$L$53:$M$57,2,0)),"")</f>
        <v>0.78</v>
      </c>
    </row>
    <row r="200" spans="1:16" x14ac:dyDescent="0.2">
      <c r="A200" s="2"/>
      <c r="B200" s="22">
        <v>123456983</v>
      </c>
      <c r="C200" s="1" t="str">
        <f>IFERROR(VLOOKUP(Servicios[[#This Row],[NIT]],Proveedores!$B$2:$C$202,2,0),"")</f>
        <v>Proveedor 195</v>
      </c>
      <c r="D200" s="4">
        <f t="shared" ca="1" si="8"/>
        <v>5</v>
      </c>
      <c r="E200" s="4">
        <f t="shared" ca="1" si="8"/>
        <v>5</v>
      </c>
      <c r="F200" s="4">
        <f t="shared" ca="1" si="8"/>
        <v>4</v>
      </c>
      <c r="G200" s="4">
        <f t="shared" ca="1" si="8"/>
        <v>5</v>
      </c>
      <c r="H200" s="4">
        <f t="shared" ca="1" si="8"/>
        <v>2</v>
      </c>
      <c r="I200" s="4">
        <f t="shared" ca="1" si="8"/>
        <v>2</v>
      </c>
      <c r="J200" s="4">
        <f t="shared" ca="1" si="8"/>
        <v>5</v>
      </c>
      <c r="K200" s="4">
        <f t="shared" ca="1" si="8"/>
        <v>4</v>
      </c>
      <c r="L200" s="4">
        <f t="shared" ca="1" si="8"/>
        <v>4</v>
      </c>
      <c r="M200" s="4">
        <f t="shared" ca="1" si="8"/>
        <v>3</v>
      </c>
      <c r="N200" s="4">
        <f t="shared" ca="1" si="8"/>
        <v>2</v>
      </c>
      <c r="P200" s="21">
        <f ca="1">IFERROR((VLOOKUP(D200,Criterios!$L$2:$M$7,2,0))+(VLOOKUP(E200,Criterios!$L$8:$M$12,2,0))+(VLOOKUP(F200,Criterios!$L$13:$M$17,2,0))+(VLOOKUP(G200,Criterios!$L$18:$M$22,2))+(VLOOKUP(H200,Criterios!$L$23:$M$27,2,0))+(VLOOKUP(I200,Criterios!$L$28:$M$32,2))+(VLOOKUP(J200,Criterios!$L$33:$M$37,2))+(VLOOKUP(K200,Criterios!$L$38:$M$42,2,0))+(VLOOKUP(L200,Criterios!$L$43:$M$47,2,0))+(VLOOKUP(M200,Criterios!$L$48:$M$52,2,0))+(VLOOKUP(N200,Criterios!$L$53:$M$57,2,0)),"")</f>
        <v>0.75</v>
      </c>
    </row>
    <row r="201" spans="1:16" x14ac:dyDescent="0.2">
      <c r="A201" s="2"/>
      <c r="B201" s="22">
        <v>123456984</v>
      </c>
      <c r="C201" s="1" t="str">
        <f>IFERROR(VLOOKUP(Servicios[[#This Row],[NIT]],Proveedores!$B$2:$C$202,2,0),"")</f>
        <v>Proveedor 196</v>
      </c>
      <c r="D201" s="4">
        <f t="shared" ca="1" si="8"/>
        <v>3</v>
      </c>
      <c r="E201" s="4">
        <f t="shared" ca="1" si="8"/>
        <v>4</v>
      </c>
      <c r="F201" s="4">
        <f t="shared" ca="1" si="8"/>
        <v>5</v>
      </c>
      <c r="G201" s="4">
        <f t="shared" ca="1" si="8"/>
        <v>3</v>
      </c>
      <c r="H201" s="4">
        <f t="shared" ca="1" si="8"/>
        <v>2</v>
      </c>
      <c r="I201" s="4">
        <f t="shared" ca="1" si="8"/>
        <v>2</v>
      </c>
      <c r="J201" s="4">
        <f t="shared" ca="1" si="8"/>
        <v>4</v>
      </c>
      <c r="K201" s="4">
        <f t="shared" ca="1" si="8"/>
        <v>3</v>
      </c>
      <c r="L201" s="4">
        <f t="shared" ca="1" si="8"/>
        <v>3</v>
      </c>
      <c r="M201" s="4">
        <f t="shared" ca="1" si="8"/>
        <v>4</v>
      </c>
      <c r="N201" s="4">
        <f t="shared" ca="1" si="8"/>
        <v>2</v>
      </c>
      <c r="P201" s="21">
        <f ca="1">IFERROR((VLOOKUP(D201,Criterios!$L$2:$M$7,2,0))+(VLOOKUP(E201,Criterios!$L$8:$M$12,2,0))+(VLOOKUP(F201,Criterios!$L$13:$M$17,2,0))+(VLOOKUP(G201,Criterios!$L$18:$M$22,2))+(VLOOKUP(H201,Criterios!$L$23:$M$27,2,0))+(VLOOKUP(I201,Criterios!$L$28:$M$32,2))+(VLOOKUP(J201,Criterios!$L$33:$M$37,2))+(VLOOKUP(K201,Criterios!$L$38:$M$42,2,0))+(VLOOKUP(L201,Criterios!$L$43:$M$47,2,0))+(VLOOKUP(M201,Criterios!$L$48:$M$52,2,0))+(VLOOKUP(N201,Criterios!$L$53:$M$57,2,0)),"")</f>
        <v>0.62</v>
      </c>
    </row>
    <row r="202" spans="1:16" x14ac:dyDescent="0.2">
      <c r="A202" s="2"/>
      <c r="B202" s="22">
        <v>123456985</v>
      </c>
      <c r="C202" s="1" t="str">
        <f>IFERROR(VLOOKUP(Servicios[[#This Row],[NIT]],Proveedores!$B$2:$C$202,2,0),"")</f>
        <v>Proveedor 197</v>
      </c>
      <c r="D202" s="4">
        <f t="shared" ca="1" si="8"/>
        <v>4</v>
      </c>
      <c r="E202" s="4">
        <f t="shared" ca="1" si="8"/>
        <v>4</v>
      </c>
      <c r="F202" s="4">
        <f t="shared" ca="1" si="8"/>
        <v>5</v>
      </c>
      <c r="G202" s="4">
        <f t="shared" ca="1" si="8"/>
        <v>3</v>
      </c>
      <c r="H202" s="4">
        <f t="shared" ca="1" si="8"/>
        <v>3</v>
      </c>
      <c r="I202" s="4">
        <f t="shared" ca="1" si="8"/>
        <v>5</v>
      </c>
      <c r="J202" s="4">
        <f t="shared" ca="1" si="8"/>
        <v>4</v>
      </c>
      <c r="K202" s="4">
        <f t="shared" ca="1" si="8"/>
        <v>4</v>
      </c>
      <c r="L202" s="4">
        <f t="shared" ca="1" si="8"/>
        <v>3</v>
      </c>
      <c r="M202" s="4">
        <f t="shared" ca="1" si="8"/>
        <v>5</v>
      </c>
      <c r="N202" s="4">
        <f t="shared" ca="1" si="8"/>
        <v>5</v>
      </c>
      <c r="P202" s="21">
        <f ca="1">IFERROR((VLOOKUP(D202,Criterios!$L$2:$M$7,2,0))+(VLOOKUP(E202,Criterios!$L$8:$M$12,2,0))+(VLOOKUP(F202,Criterios!$L$13:$M$17,2,0))+(VLOOKUP(G202,Criterios!$L$18:$M$22,2))+(VLOOKUP(H202,Criterios!$L$23:$M$27,2,0))+(VLOOKUP(I202,Criterios!$L$28:$M$32,2))+(VLOOKUP(J202,Criterios!$L$33:$M$37,2))+(VLOOKUP(K202,Criterios!$L$38:$M$42,2,0))+(VLOOKUP(L202,Criterios!$L$43:$M$47,2,0))+(VLOOKUP(M202,Criterios!$L$48:$M$52,2,0))+(VLOOKUP(N202,Criterios!$L$53:$M$57,2,0)),"")</f>
        <v>0.81999999999999984</v>
      </c>
    </row>
    <row r="203" spans="1:16" x14ac:dyDescent="0.2">
      <c r="A203" s="2"/>
      <c r="B203" s="22">
        <v>123456986</v>
      </c>
      <c r="C203" s="1" t="str">
        <f>IFERROR(VLOOKUP(Servicios[[#This Row],[NIT]],Proveedores!$B$2:$C$202,2,0),"")</f>
        <v>Proveedor 198</v>
      </c>
      <c r="D203" s="4">
        <f t="shared" ca="1" si="8"/>
        <v>2</v>
      </c>
      <c r="E203" s="4">
        <f t="shared" ca="1" si="8"/>
        <v>3</v>
      </c>
      <c r="F203" s="4">
        <f t="shared" ca="1" si="8"/>
        <v>2</v>
      </c>
      <c r="G203" s="4">
        <f t="shared" ca="1" si="8"/>
        <v>4</v>
      </c>
      <c r="H203" s="4">
        <f t="shared" ca="1" si="8"/>
        <v>3</v>
      </c>
      <c r="I203" s="4">
        <f t="shared" ca="1" si="8"/>
        <v>2</v>
      </c>
      <c r="J203" s="4">
        <f t="shared" ca="1" si="8"/>
        <v>4</v>
      </c>
      <c r="K203" s="4">
        <f t="shared" ca="1" si="8"/>
        <v>4</v>
      </c>
      <c r="L203" s="4">
        <f t="shared" ca="1" si="8"/>
        <v>4</v>
      </c>
      <c r="M203" s="4">
        <f t="shared" ca="1" si="8"/>
        <v>3</v>
      </c>
      <c r="N203" s="4">
        <f t="shared" ca="1" si="8"/>
        <v>5</v>
      </c>
      <c r="P203" s="21">
        <f ca="1">IFERROR((VLOOKUP(D203,Criterios!$L$2:$M$7,2,0))+(VLOOKUP(E203,Criterios!$L$8:$M$12,2,0))+(VLOOKUP(F203,Criterios!$L$13:$M$17,2,0))+(VLOOKUP(G203,Criterios!$L$18:$M$22,2))+(VLOOKUP(H203,Criterios!$L$23:$M$27,2,0))+(VLOOKUP(I203,Criterios!$L$28:$M$32,2))+(VLOOKUP(J203,Criterios!$L$33:$M$37,2))+(VLOOKUP(K203,Criterios!$L$38:$M$42,2,0))+(VLOOKUP(L203,Criterios!$L$43:$M$47,2,0))+(VLOOKUP(M203,Criterios!$L$48:$M$52,2,0))+(VLOOKUP(N203,Criterios!$L$53:$M$57,2,0)),"")</f>
        <v>0.69999999999999984</v>
      </c>
    </row>
    <row r="204" spans="1:16" x14ac:dyDescent="0.2">
      <c r="A204" s="2"/>
      <c r="B204" s="22">
        <v>123456987</v>
      </c>
      <c r="C204" s="1" t="str">
        <f>IFERROR(VLOOKUP(Servicios[[#This Row],[NIT]],Proveedores!$B$2:$C$202,2,0),"")</f>
        <v>Proveedor 199</v>
      </c>
      <c r="D204" s="4">
        <f t="shared" ca="1" si="8"/>
        <v>4</v>
      </c>
      <c r="E204" s="4">
        <f t="shared" ca="1" si="8"/>
        <v>2</v>
      </c>
      <c r="F204" s="4">
        <f t="shared" ca="1" si="8"/>
        <v>2</v>
      </c>
      <c r="G204" s="4">
        <f t="shared" ca="1" si="8"/>
        <v>2</v>
      </c>
      <c r="H204" s="4">
        <f t="shared" ca="1" si="8"/>
        <v>3</v>
      </c>
      <c r="I204" s="4">
        <f t="shared" ca="1" si="8"/>
        <v>2</v>
      </c>
      <c r="J204" s="4">
        <f t="shared" ca="1" si="8"/>
        <v>5</v>
      </c>
      <c r="K204" s="4">
        <f t="shared" ca="1" si="8"/>
        <v>2</v>
      </c>
      <c r="L204" s="4">
        <f t="shared" ca="1" si="8"/>
        <v>5</v>
      </c>
      <c r="M204" s="4">
        <f t="shared" ca="1" si="8"/>
        <v>5</v>
      </c>
      <c r="N204" s="4">
        <f t="shared" ca="1" si="8"/>
        <v>3</v>
      </c>
      <c r="P204" s="21">
        <f ca="1">IFERROR((VLOOKUP(D204,Criterios!$L$2:$M$7,2,0))+(VLOOKUP(E204,Criterios!$L$8:$M$12,2,0))+(VLOOKUP(F204,Criterios!$L$13:$M$17,2,0))+(VLOOKUP(G204,Criterios!$L$18:$M$22,2))+(VLOOKUP(H204,Criterios!$L$23:$M$27,2,0))+(VLOOKUP(I204,Criterios!$L$28:$M$32,2))+(VLOOKUP(J204,Criterios!$L$33:$M$37,2))+(VLOOKUP(K204,Criterios!$L$38:$M$42,2,0))+(VLOOKUP(L204,Criterios!$L$43:$M$47,2,0))+(VLOOKUP(M204,Criterios!$L$48:$M$52,2,0))+(VLOOKUP(N204,Criterios!$L$53:$M$57,2,0)),"")</f>
        <v>0.61999999999999988</v>
      </c>
    </row>
    <row r="205" spans="1:16" x14ac:dyDescent="0.2">
      <c r="A205" s="2"/>
      <c r="B205" s="22">
        <v>123456988</v>
      </c>
      <c r="C205" s="1" t="str">
        <f>IFERROR(VLOOKUP(Servicios[[#This Row],[NIT]],Proveedores!$B$2:$C$202,2,0),"")</f>
        <v>Proveedor 200</v>
      </c>
      <c r="D205" s="4">
        <f t="shared" ca="1" si="8"/>
        <v>4</v>
      </c>
      <c r="E205" s="4">
        <f t="shared" ca="1" si="8"/>
        <v>4</v>
      </c>
      <c r="F205" s="4">
        <f t="shared" ca="1" si="8"/>
        <v>3</v>
      </c>
      <c r="G205" s="4">
        <f t="shared" ca="1" si="8"/>
        <v>4</v>
      </c>
      <c r="H205" s="4">
        <f t="shared" ca="1" si="8"/>
        <v>2</v>
      </c>
      <c r="I205" s="4">
        <f t="shared" ca="1" si="8"/>
        <v>2</v>
      </c>
      <c r="J205" s="4">
        <f t="shared" ca="1" si="8"/>
        <v>3</v>
      </c>
      <c r="K205" s="4">
        <f t="shared" ca="1" si="8"/>
        <v>3</v>
      </c>
      <c r="L205" s="4">
        <f t="shared" ca="1" si="8"/>
        <v>5</v>
      </c>
      <c r="M205" s="4">
        <f t="shared" ca="1" si="8"/>
        <v>3</v>
      </c>
      <c r="N205" s="4">
        <f t="shared" ca="1" si="8"/>
        <v>5</v>
      </c>
      <c r="P205" s="21">
        <f ca="1">IFERROR((VLOOKUP(D205,Criterios!$L$2:$M$7,2,0))+(VLOOKUP(E205,Criterios!$L$8:$M$12,2,0))+(VLOOKUP(F205,Criterios!$L$13:$M$17,2,0))+(VLOOKUP(G205,Criterios!$L$18:$M$22,2))+(VLOOKUP(H205,Criterios!$L$23:$M$27,2,0))+(VLOOKUP(I205,Criterios!$L$28:$M$32,2))+(VLOOKUP(J205,Criterios!$L$33:$M$37,2))+(VLOOKUP(K205,Criterios!$L$38:$M$42,2,0))+(VLOOKUP(L205,Criterios!$L$43:$M$47,2,0))+(VLOOKUP(M205,Criterios!$L$48:$M$52,2,0))+(VLOOKUP(N205,Criterios!$L$53:$M$57,2,0)),"")</f>
        <v>0.70000000000000007</v>
      </c>
    </row>
  </sheetData>
  <mergeCells count="5">
    <mergeCell ref="D4:J4"/>
    <mergeCell ref="K4:L4"/>
    <mergeCell ref="M4:N4"/>
    <mergeCell ref="A1:C4"/>
    <mergeCell ref="D1:N3"/>
  </mergeCells>
  <phoneticPr fontId="5" type="noConversion"/>
  <dataValidations count="1">
    <dataValidation type="list" allowBlank="1" showInputMessage="1" showErrorMessage="1" promptTitle="De acuerdo al cumplimiento" prompt="5 - Cumple totalmente_x000a_4 - Cumple_x000a_3 - Cumple parcialmente_x000a_2 - Incumple parcialmente_x000a_1 - Incumple totalmente" sqref="D6:N205" xr:uid="{91198DC1-8EF6-E549-8002-DFC01829FFCC}">
      <formula1>"1,2,3,4,5"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cione el Nit del proveedor a evaluar" xr:uid="{19F38E11-064F-4740-ABCF-4B913F57B87E}">
          <x14:formula1>
            <xm:f>Proveedores!$B$3:$B$202</xm:f>
          </x14:formula1>
          <xm:sqref>B6:B205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553BA-4D72-EE43-A44E-36C17D6A6582}">
  <dimension ref="B1:M58"/>
  <sheetViews>
    <sheetView workbookViewId="0">
      <selection activeCell="F51" sqref="F51"/>
    </sheetView>
  </sheetViews>
  <sheetFormatPr baseColWidth="10" defaultRowHeight="16" x14ac:dyDescent="0.2"/>
  <cols>
    <col min="1" max="1" width="4.33203125" style="1" customWidth="1"/>
    <col min="2" max="2" width="16.6640625" style="1" customWidth="1"/>
    <col min="3" max="3" width="12" style="1" bestFit="1" customWidth="1"/>
    <col min="4" max="4" width="46" style="1" customWidth="1"/>
    <col min="5" max="5" width="7.1640625" style="1" bestFit="1" customWidth="1"/>
    <col min="6" max="6" width="10.5" style="1" bestFit="1" customWidth="1"/>
    <col min="7" max="7" width="10.83203125" style="1"/>
    <col min="8" max="8" width="24" style="1" bestFit="1" customWidth="1"/>
    <col min="9" max="9" width="19" style="1" customWidth="1"/>
    <col min="10" max="10" width="41.6640625" style="1" customWidth="1"/>
    <col min="11" max="11" width="13.6640625" style="1" bestFit="1" customWidth="1"/>
    <col min="12" max="12" width="8.1640625" style="1" bestFit="1" customWidth="1"/>
    <col min="13" max="13" width="12.1640625" style="1" bestFit="1" customWidth="1"/>
    <col min="14" max="16384" width="10.83203125" style="1"/>
  </cols>
  <sheetData>
    <row r="1" spans="2:13" ht="19" thickBot="1" x14ac:dyDescent="0.25">
      <c r="H1" s="80" t="s">
        <v>127</v>
      </c>
      <c r="I1" s="80"/>
      <c r="J1" s="80"/>
      <c r="K1" s="80"/>
      <c r="L1" s="80"/>
      <c r="M1" s="80"/>
    </row>
    <row r="2" spans="2:13" ht="19" thickBot="1" x14ac:dyDescent="0.25">
      <c r="B2" s="61" t="s">
        <v>114</v>
      </c>
      <c r="C2" s="62"/>
      <c r="D2" s="62"/>
      <c r="E2" s="62"/>
      <c r="F2" s="63"/>
      <c r="H2" s="44" t="s">
        <v>278</v>
      </c>
      <c r="I2" s="44" t="s">
        <v>128</v>
      </c>
      <c r="J2" s="44" t="s">
        <v>117</v>
      </c>
      <c r="K2" s="44" t="s">
        <v>116</v>
      </c>
      <c r="L2" s="44" t="s">
        <v>118</v>
      </c>
      <c r="M2" s="44" t="s">
        <v>119</v>
      </c>
    </row>
    <row r="3" spans="2:13" ht="17" thickBot="1" x14ac:dyDescent="0.25">
      <c r="B3" s="40" t="s">
        <v>115</v>
      </c>
      <c r="C3" s="41" t="s">
        <v>116</v>
      </c>
      <c r="D3" s="41" t="s">
        <v>117</v>
      </c>
      <c r="E3" s="42" t="s">
        <v>118</v>
      </c>
      <c r="F3" s="43" t="s">
        <v>119</v>
      </c>
      <c r="H3" s="73" t="s">
        <v>275</v>
      </c>
      <c r="I3" s="68" t="s">
        <v>131</v>
      </c>
      <c r="J3" s="68" t="s">
        <v>136</v>
      </c>
      <c r="K3" s="70">
        <v>0.1</v>
      </c>
      <c r="L3" s="16">
        <v>1</v>
      </c>
      <c r="M3" s="17">
        <f>+K3/COUNT(L3:L7)</f>
        <v>0.02</v>
      </c>
    </row>
    <row r="4" spans="2:13" x14ac:dyDescent="0.2">
      <c r="B4" s="52" t="s">
        <v>126</v>
      </c>
      <c r="C4" s="55">
        <v>0.25</v>
      </c>
      <c r="D4" s="58" t="s">
        <v>120</v>
      </c>
      <c r="E4" s="16">
        <v>1</v>
      </c>
      <c r="F4" s="17">
        <f>+C4/COUNT(E4:E8)</f>
        <v>0.05</v>
      </c>
      <c r="H4" s="81"/>
      <c r="I4" s="69"/>
      <c r="J4" s="69"/>
      <c r="K4" s="71"/>
      <c r="L4" s="7">
        <v>2</v>
      </c>
      <c r="M4" s="8">
        <f>$K$3/COUNT($L$3:$L$7)+M3</f>
        <v>0.04</v>
      </c>
    </row>
    <row r="5" spans="2:13" x14ac:dyDescent="0.2">
      <c r="B5" s="53"/>
      <c r="C5" s="56"/>
      <c r="D5" s="59"/>
      <c r="E5" s="7">
        <v>2</v>
      </c>
      <c r="F5" s="8">
        <f>$C$4/COUNT($E$4:$E$8)+F4</f>
        <v>0.1</v>
      </c>
      <c r="H5" s="81"/>
      <c r="I5" s="69"/>
      <c r="J5" s="69"/>
      <c r="K5" s="71"/>
      <c r="L5" s="7">
        <v>3</v>
      </c>
      <c r="M5" s="8">
        <f>$K$3/COUNT($L$3:$L$7)+M4</f>
        <v>0.06</v>
      </c>
    </row>
    <row r="6" spans="2:13" x14ac:dyDescent="0.2">
      <c r="B6" s="53"/>
      <c r="C6" s="56"/>
      <c r="D6" s="59"/>
      <c r="E6" s="7">
        <v>3</v>
      </c>
      <c r="F6" s="8">
        <f t="shared" ref="F6:F8" si="0">$C$4/COUNT($E$4:$E$8)+F5</f>
        <v>0.15000000000000002</v>
      </c>
      <c r="H6" s="81"/>
      <c r="I6" s="69"/>
      <c r="J6" s="69"/>
      <c r="K6" s="71"/>
      <c r="L6" s="7">
        <v>4</v>
      </c>
      <c r="M6" s="8">
        <f>$K$3/COUNT($L$3:$L$7)+M5</f>
        <v>0.08</v>
      </c>
    </row>
    <row r="7" spans="2:13" x14ac:dyDescent="0.2">
      <c r="B7" s="53"/>
      <c r="C7" s="56"/>
      <c r="D7" s="59"/>
      <c r="E7" s="7">
        <v>4</v>
      </c>
      <c r="F7" s="8">
        <f t="shared" si="0"/>
        <v>0.2</v>
      </c>
      <c r="H7" s="81"/>
      <c r="I7" s="69"/>
      <c r="J7" s="69"/>
      <c r="K7" s="71"/>
      <c r="L7" s="7">
        <v>5</v>
      </c>
      <c r="M7" s="8">
        <f>$K$3/COUNT($L$3:$L$7)+M6</f>
        <v>0.1</v>
      </c>
    </row>
    <row r="8" spans="2:13" ht="17" thickBot="1" x14ac:dyDescent="0.25">
      <c r="B8" s="54"/>
      <c r="C8" s="57"/>
      <c r="D8" s="60"/>
      <c r="E8" s="9">
        <v>5</v>
      </c>
      <c r="F8" s="10">
        <f t="shared" si="0"/>
        <v>0.25</v>
      </c>
      <c r="H8" s="81"/>
      <c r="I8" s="72" t="s">
        <v>132</v>
      </c>
      <c r="J8" s="72" t="s">
        <v>137</v>
      </c>
      <c r="K8" s="67">
        <v>0.05</v>
      </c>
      <c r="L8" s="7">
        <v>1</v>
      </c>
      <c r="M8" s="8">
        <f>+K8/COUNT(L8:L12)</f>
        <v>0.01</v>
      </c>
    </row>
    <row r="9" spans="2:13" x14ac:dyDescent="0.2">
      <c r="B9" s="52" t="s">
        <v>3</v>
      </c>
      <c r="C9" s="55">
        <v>0.25</v>
      </c>
      <c r="D9" s="58" t="s">
        <v>122</v>
      </c>
      <c r="E9" s="16">
        <v>1</v>
      </c>
      <c r="F9" s="17">
        <f>+C9/COUNT(E9:E13)</f>
        <v>0.05</v>
      </c>
      <c r="H9" s="81"/>
      <c r="I9" s="72"/>
      <c r="J9" s="72"/>
      <c r="K9" s="67"/>
      <c r="L9" s="7">
        <v>2</v>
      </c>
      <c r="M9" s="8">
        <f>$K$8/COUNT($L$8:$L$12)+M8</f>
        <v>0.02</v>
      </c>
    </row>
    <row r="10" spans="2:13" x14ac:dyDescent="0.2">
      <c r="B10" s="53"/>
      <c r="C10" s="56"/>
      <c r="D10" s="59"/>
      <c r="E10" s="7">
        <v>2</v>
      </c>
      <c r="F10" s="8">
        <f>$C$9/COUNT($E$9:$E$13)+F9</f>
        <v>0.1</v>
      </c>
      <c r="H10" s="81"/>
      <c r="I10" s="72"/>
      <c r="J10" s="72"/>
      <c r="K10" s="67"/>
      <c r="L10" s="7">
        <v>3</v>
      </c>
      <c r="M10" s="8">
        <f t="shared" ref="M10:M12" si="1">$K$8/COUNT($L$8:$L$12)+M9</f>
        <v>0.03</v>
      </c>
    </row>
    <row r="11" spans="2:13" x14ac:dyDescent="0.2">
      <c r="B11" s="53"/>
      <c r="C11" s="56"/>
      <c r="D11" s="59"/>
      <c r="E11" s="7">
        <v>3</v>
      </c>
      <c r="F11" s="8">
        <f t="shared" ref="F11:F13" si="2">$C$9/COUNT($E$9:$E$13)+F10</f>
        <v>0.15000000000000002</v>
      </c>
      <c r="H11" s="81"/>
      <c r="I11" s="72"/>
      <c r="J11" s="72"/>
      <c r="K11" s="67"/>
      <c r="L11" s="7">
        <v>4</v>
      </c>
      <c r="M11" s="8">
        <f t="shared" si="1"/>
        <v>0.04</v>
      </c>
    </row>
    <row r="12" spans="2:13" x14ac:dyDescent="0.2">
      <c r="B12" s="53"/>
      <c r="C12" s="56"/>
      <c r="D12" s="59"/>
      <c r="E12" s="7">
        <v>4</v>
      </c>
      <c r="F12" s="8">
        <f t="shared" si="2"/>
        <v>0.2</v>
      </c>
      <c r="H12" s="81"/>
      <c r="I12" s="72"/>
      <c r="J12" s="72"/>
      <c r="K12" s="67"/>
      <c r="L12" s="7">
        <v>5</v>
      </c>
      <c r="M12" s="8">
        <f t="shared" si="1"/>
        <v>0.05</v>
      </c>
    </row>
    <row r="13" spans="2:13" ht="17" thickBot="1" x14ac:dyDescent="0.25">
      <c r="B13" s="54"/>
      <c r="C13" s="57"/>
      <c r="D13" s="60"/>
      <c r="E13" s="9">
        <v>5</v>
      </c>
      <c r="F13" s="10">
        <f t="shared" si="2"/>
        <v>0.25</v>
      </c>
      <c r="H13" s="81"/>
      <c r="I13" s="69" t="s">
        <v>133</v>
      </c>
      <c r="J13" s="69" t="s">
        <v>138</v>
      </c>
      <c r="K13" s="67">
        <v>0.05</v>
      </c>
      <c r="L13" s="7">
        <v>1</v>
      </c>
      <c r="M13" s="8">
        <f>+K13/COUNT(L13:L17)</f>
        <v>0.01</v>
      </c>
    </row>
    <row r="14" spans="2:13" x14ac:dyDescent="0.2">
      <c r="B14" s="64" t="s">
        <v>124</v>
      </c>
      <c r="C14" s="55">
        <v>0.2</v>
      </c>
      <c r="D14" s="58" t="s">
        <v>123</v>
      </c>
      <c r="E14" s="16">
        <v>1</v>
      </c>
      <c r="F14" s="17">
        <f>$C$14/COUNT($E$14:$E$18)</f>
        <v>0.04</v>
      </c>
      <c r="H14" s="81"/>
      <c r="I14" s="69"/>
      <c r="J14" s="69"/>
      <c r="K14" s="67"/>
      <c r="L14" s="7">
        <v>2</v>
      </c>
      <c r="M14" s="8">
        <f>$K$8/COUNT($L$8:$L$12)+M13</f>
        <v>0.02</v>
      </c>
    </row>
    <row r="15" spans="2:13" x14ac:dyDescent="0.2">
      <c r="B15" s="65"/>
      <c r="C15" s="56"/>
      <c r="D15" s="59"/>
      <c r="E15" s="7">
        <v>2</v>
      </c>
      <c r="F15" s="8">
        <f>$C$14/COUNT($E$14:$E$18)+F14</f>
        <v>0.08</v>
      </c>
      <c r="H15" s="81"/>
      <c r="I15" s="69"/>
      <c r="J15" s="69"/>
      <c r="K15" s="67"/>
      <c r="L15" s="7">
        <v>3</v>
      </c>
      <c r="M15" s="8">
        <f t="shared" ref="M15:M17" si="3">$K$8/COUNT($L$8:$L$12)+M14</f>
        <v>0.03</v>
      </c>
    </row>
    <row r="16" spans="2:13" x14ac:dyDescent="0.2">
      <c r="B16" s="65"/>
      <c r="C16" s="56"/>
      <c r="D16" s="59"/>
      <c r="E16" s="7">
        <v>3</v>
      </c>
      <c r="F16" s="8">
        <f t="shared" ref="F16:F18" si="4">$C$14/COUNT($E$14:$E$18)+F15</f>
        <v>0.12</v>
      </c>
      <c r="H16" s="81"/>
      <c r="I16" s="69"/>
      <c r="J16" s="69"/>
      <c r="K16" s="67"/>
      <c r="L16" s="7">
        <v>4</v>
      </c>
      <c r="M16" s="8">
        <f t="shared" si="3"/>
        <v>0.04</v>
      </c>
    </row>
    <row r="17" spans="2:13" x14ac:dyDescent="0.2">
      <c r="B17" s="65"/>
      <c r="C17" s="56"/>
      <c r="D17" s="59"/>
      <c r="E17" s="7">
        <v>4</v>
      </c>
      <c r="F17" s="8">
        <f t="shared" si="4"/>
        <v>0.16</v>
      </c>
      <c r="H17" s="81"/>
      <c r="I17" s="69"/>
      <c r="J17" s="69"/>
      <c r="K17" s="67"/>
      <c r="L17" s="7">
        <v>5</v>
      </c>
      <c r="M17" s="8">
        <f t="shared" si="3"/>
        <v>0.05</v>
      </c>
    </row>
    <row r="18" spans="2:13" ht="17" thickBot="1" x14ac:dyDescent="0.25">
      <c r="B18" s="66"/>
      <c r="C18" s="57"/>
      <c r="D18" s="60"/>
      <c r="E18" s="9">
        <v>5</v>
      </c>
      <c r="F18" s="10">
        <f t="shared" si="4"/>
        <v>0.2</v>
      </c>
      <c r="H18" s="81"/>
      <c r="I18" s="69" t="s">
        <v>147</v>
      </c>
      <c r="J18" s="69" t="s">
        <v>139</v>
      </c>
      <c r="K18" s="67">
        <v>0.05</v>
      </c>
      <c r="L18" s="7">
        <v>1</v>
      </c>
      <c r="M18" s="8">
        <f>+K18/COUNT(L18:L22)</f>
        <v>0.01</v>
      </c>
    </row>
    <row r="19" spans="2:13" x14ac:dyDescent="0.2">
      <c r="B19" s="64" t="s">
        <v>4</v>
      </c>
      <c r="C19" s="55">
        <v>0.2</v>
      </c>
      <c r="D19" s="58" t="s">
        <v>121</v>
      </c>
      <c r="E19" s="16">
        <v>1</v>
      </c>
      <c r="F19" s="17">
        <f>$C$19/COUNT($E$19:$E$23)</f>
        <v>0.04</v>
      </c>
      <c r="H19" s="81"/>
      <c r="I19" s="69"/>
      <c r="J19" s="69"/>
      <c r="K19" s="67"/>
      <c r="L19" s="7">
        <v>2</v>
      </c>
      <c r="M19" s="8">
        <f>$K$18/COUNT($L$18:$L$22)+M18</f>
        <v>0.02</v>
      </c>
    </row>
    <row r="20" spans="2:13" x14ac:dyDescent="0.2">
      <c r="B20" s="65"/>
      <c r="C20" s="56"/>
      <c r="D20" s="59"/>
      <c r="E20" s="7">
        <v>2</v>
      </c>
      <c r="F20" s="8">
        <f>$C$19/COUNT($E$19:$E$23)+F19</f>
        <v>0.08</v>
      </c>
      <c r="H20" s="81"/>
      <c r="I20" s="69"/>
      <c r="J20" s="69"/>
      <c r="K20" s="67"/>
      <c r="L20" s="7">
        <v>3</v>
      </c>
      <c r="M20" s="8">
        <f t="shared" ref="M20:M22" si="5">$K$18/COUNT($L$18:$L$22)+M19</f>
        <v>0.03</v>
      </c>
    </row>
    <row r="21" spans="2:13" x14ac:dyDescent="0.2">
      <c r="B21" s="65"/>
      <c r="C21" s="56"/>
      <c r="D21" s="59"/>
      <c r="E21" s="7">
        <v>3</v>
      </c>
      <c r="F21" s="8">
        <f t="shared" ref="F21:F23" si="6">$C$19/COUNT($E$19:$E$23)+F20</f>
        <v>0.12</v>
      </c>
      <c r="H21" s="81"/>
      <c r="I21" s="69"/>
      <c r="J21" s="69"/>
      <c r="K21" s="67"/>
      <c r="L21" s="7">
        <v>4</v>
      </c>
      <c r="M21" s="8">
        <f t="shared" si="5"/>
        <v>0.04</v>
      </c>
    </row>
    <row r="22" spans="2:13" x14ac:dyDescent="0.2">
      <c r="B22" s="65"/>
      <c r="C22" s="56"/>
      <c r="D22" s="59"/>
      <c r="E22" s="7">
        <v>4</v>
      </c>
      <c r="F22" s="8">
        <f t="shared" si="6"/>
        <v>0.16</v>
      </c>
      <c r="H22" s="81"/>
      <c r="I22" s="69"/>
      <c r="J22" s="69"/>
      <c r="K22" s="67"/>
      <c r="L22" s="7">
        <v>5</v>
      </c>
      <c r="M22" s="8">
        <f t="shared" si="5"/>
        <v>0.05</v>
      </c>
    </row>
    <row r="23" spans="2:13" ht="17" thickBot="1" x14ac:dyDescent="0.25">
      <c r="B23" s="66"/>
      <c r="C23" s="57"/>
      <c r="D23" s="60"/>
      <c r="E23" s="9">
        <v>5</v>
      </c>
      <c r="F23" s="10">
        <f t="shared" si="6"/>
        <v>0.2</v>
      </c>
      <c r="H23" s="81"/>
      <c r="I23" s="69" t="s">
        <v>148</v>
      </c>
      <c r="J23" s="69" t="s">
        <v>140</v>
      </c>
      <c r="K23" s="67">
        <v>0.05</v>
      </c>
      <c r="L23" s="7">
        <v>1</v>
      </c>
      <c r="M23" s="8">
        <f>+K23/COUNT(L23:L27)</f>
        <v>0.01</v>
      </c>
    </row>
    <row r="24" spans="2:13" x14ac:dyDescent="0.2">
      <c r="B24" s="64" t="s">
        <v>125</v>
      </c>
      <c r="C24" s="55">
        <v>0.1</v>
      </c>
      <c r="D24" s="58" t="s">
        <v>137</v>
      </c>
      <c r="E24" s="16">
        <v>1</v>
      </c>
      <c r="F24" s="17">
        <f>$C$24/COUNT($E$24:$E$28)</f>
        <v>0.02</v>
      </c>
      <c r="H24" s="81"/>
      <c r="I24" s="69"/>
      <c r="J24" s="69"/>
      <c r="K24" s="67"/>
      <c r="L24" s="7">
        <v>2</v>
      </c>
      <c r="M24" s="8">
        <f>$K$23/COUNT($L$23:$L$27)+M23</f>
        <v>0.02</v>
      </c>
    </row>
    <row r="25" spans="2:13" x14ac:dyDescent="0.2">
      <c r="B25" s="65"/>
      <c r="C25" s="56"/>
      <c r="D25" s="59"/>
      <c r="E25" s="7">
        <v>2</v>
      </c>
      <c r="F25" s="8">
        <f>$C$24/COUNT($E$24:$E$28)+F24</f>
        <v>0.04</v>
      </c>
      <c r="H25" s="81"/>
      <c r="I25" s="69"/>
      <c r="J25" s="69"/>
      <c r="K25" s="67"/>
      <c r="L25" s="7">
        <v>3</v>
      </c>
      <c r="M25" s="8">
        <f t="shared" ref="M25:M27" si="7">$K$23/COUNT($L$23:$L$27)+M24</f>
        <v>0.03</v>
      </c>
    </row>
    <row r="26" spans="2:13" x14ac:dyDescent="0.2">
      <c r="B26" s="65"/>
      <c r="C26" s="56"/>
      <c r="D26" s="59"/>
      <c r="E26" s="7">
        <v>3</v>
      </c>
      <c r="F26" s="8">
        <f t="shared" ref="F26:F28" si="8">$C$24/COUNT($E$24:$E$28)+F25</f>
        <v>0.06</v>
      </c>
      <c r="H26" s="81"/>
      <c r="I26" s="69"/>
      <c r="J26" s="69"/>
      <c r="K26" s="67"/>
      <c r="L26" s="7">
        <v>4</v>
      </c>
      <c r="M26" s="8">
        <f t="shared" si="7"/>
        <v>0.04</v>
      </c>
    </row>
    <row r="27" spans="2:13" x14ac:dyDescent="0.2">
      <c r="B27" s="65"/>
      <c r="C27" s="56"/>
      <c r="D27" s="59"/>
      <c r="E27" s="7">
        <v>4</v>
      </c>
      <c r="F27" s="8">
        <f t="shared" si="8"/>
        <v>0.08</v>
      </c>
      <c r="H27" s="81"/>
      <c r="I27" s="69"/>
      <c r="J27" s="69"/>
      <c r="K27" s="67"/>
      <c r="L27" s="7">
        <v>5</v>
      </c>
      <c r="M27" s="8">
        <f t="shared" si="7"/>
        <v>0.05</v>
      </c>
    </row>
    <row r="28" spans="2:13" ht="17" thickBot="1" x14ac:dyDescent="0.25">
      <c r="B28" s="66"/>
      <c r="C28" s="57"/>
      <c r="D28" s="60"/>
      <c r="E28" s="9">
        <v>5</v>
      </c>
      <c r="F28" s="10">
        <f t="shared" si="8"/>
        <v>0.1</v>
      </c>
      <c r="H28" s="81"/>
      <c r="I28" s="69" t="s">
        <v>149</v>
      </c>
      <c r="J28" s="69" t="s">
        <v>141</v>
      </c>
      <c r="K28" s="67">
        <v>0.05</v>
      </c>
      <c r="L28" s="7">
        <v>1</v>
      </c>
      <c r="M28" s="8">
        <f>+K28/COUNT(L28:L32)</f>
        <v>0.01</v>
      </c>
    </row>
    <row r="29" spans="2:13" x14ac:dyDescent="0.2">
      <c r="C29" s="13"/>
      <c r="H29" s="81"/>
      <c r="I29" s="69"/>
      <c r="J29" s="69"/>
      <c r="K29" s="67"/>
      <c r="L29" s="7">
        <v>2</v>
      </c>
      <c r="M29" s="8">
        <f>$K$28/COUNT($L$28:$L$32)+M28</f>
        <v>0.02</v>
      </c>
    </row>
    <row r="30" spans="2:13" x14ac:dyDescent="0.2">
      <c r="H30" s="81"/>
      <c r="I30" s="69"/>
      <c r="J30" s="69"/>
      <c r="K30" s="67"/>
      <c r="L30" s="7">
        <v>3</v>
      </c>
      <c r="M30" s="8">
        <f t="shared" ref="M30:M32" si="9">$K$28/COUNT($L$28:$L$32)+M29</f>
        <v>0.03</v>
      </c>
    </row>
    <row r="31" spans="2:13" x14ac:dyDescent="0.2">
      <c r="H31" s="81"/>
      <c r="I31" s="69"/>
      <c r="J31" s="69"/>
      <c r="K31" s="67"/>
      <c r="L31" s="7">
        <v>4</v>
      </c>
      <c r="M31" s="8">
        <f t="shared" si="9"/>
        <v>0.04</v>
      </c>
    </row>
    <row r="32" spans="2:13" x14ac:dyDescent="0.2">
      <c r="H32" s="81"/>
      <c r="I32" s="69"/>
      <c r="J32" s="69"/>
      <c r="K32" s="67"/>
      <c r="L32" s="7">
        <v>5</v>
      </c>
      <c r="M32" s="8">
        <f t="shared" si="9"/>
        <v>0.05</v>
      </c>
    </row>
    <row r="33" spans="8:13" x14ac:dyDescent="0.2">
      <c r="H33" s="81"/>
      <c r="I33" s="69" t="s">
        <v>150</v>
      </c>
      <c r="J33" s="69" t="s">
        <v>142</v>
      </c>
      <c r="K33" s="67">
        <v>0.05</v>
      </c>
      <c r="L33" s="7">
        <v>1</v>
      </c>
      <c r="M33" s="8">
        <f>+K33/COUNT(L33:L37)</f>
        <v>0.01</v>
      </c>
    </row>
    <row r="34" spans="8:13" x14ac:dyDescent="0.2">
      <c r="H34" s="81"/>
      <c r="I34" s="69"/>
      <c r="J34" s="69"/>
      <c r="K34" s="67"/>
      <c r="L34" s="7">
        <v>2</v>
      </c>
      <c r="M34" s="8">
        <f>$K$33/COUNT($L$33:$L$37)+M33</f>
        <v>0.02</v>
      </c>
    </row>
    <row r="35" spans="8:13" x14ac:dyDescent="0.2">
      <c r="H35" s="81"/>
      <c r="I35" s="69"/>
      <c r="J35" s="69"/>
      <c r="K35" s="67"/>
      <c r="L35" s="7">
        <v>3</v>
      </c>
      <c r="M35" s="8">
        <f t="shared" ref="M35:M37" si="10">$K$33/COUNT($L$33:$L$37)+M34</f>
        <v>0.03</v>
      </c>
    </row>
    <row r="36" spans="8:13" x14ac:dyDescent="0.2">
      <c r="H36" s="81"/>
      <c r="I36" s="69"/>
      <c r="J36" s="69"/>
      <c r="K36" s="67"/>
      <c r="L36" s="7">
        <v>4</v>
      </c>
      <c r="M36" s="8">
        <f t="shared" si="10"/>
        <v>0.04</v>
      </c>
    </row>
    <row r="37" spans="8:13" ht="17" thickBot="1" x14ac:dyDescent="0.25">
      <c r="H37" s="82"/>
      <c r="I37" s="78"/>
      <c r="J37" s="78"/>
      <c r="K37" s="83"/>
      <c r="L37" s="9">
        <v>5</v>
      </c>
      <c r="M37" s="10">
        <f t="shared" si="10"/>
        <v>0.05</v>
      </c>
    </row>
    <row r="38" spans="8:13" x14ac:dyDescent="0.2">
      <c r="H38" s="73" t="s">
        <v>276</v>
      </c>
      <c r="I38" s="68" t="s">
        <v>134</v>
      </c>
      <c r="J38" s="68" t="s">
        <v>143</v>
      </c>
      <c r="K38" s="76">
        <v>0.3</v>
      </c>
      <c r="L38" s="16">
        <v>1</v>
      </c>
      <c r="M38" s="17">
        <f>+K38/COUNT(L38:L42)</f>
        <v>0.06</v>
      </c>
    </row>
    <row r="39" spans="8:13" x14ac:dyDescent="0.2">
      <c r="H39" s="74"/>
      <c r="I39" s="69"/>
      <c r="J39" s="69"/>
      <c r="K39" s="77"/>
      <c r="L39" s="7">
        <v>2</v>
      </c>
      <c r="M39" s="8">
        <f>$K$38/COUNT($L$38:$L$42)+M38</f>
        <v>0.12</v>
      </c>
    </row>
    <row r="40" spans="8:13" x14ac:dyDescent="0.2">
      <c r="H40" s="74"/>
      <c r="I40" s="69"/>
      <c r="J40" s="69"/>
      <c r="K40" s="77"/>
      <c r="L40" s="7">
        <v>3</v>
      </c>
      <c r="M40" s="8">
        <f t="shared" ref="M40:M42" si="11">$K$38/COUNT($L$38:$L$42)+M39</f>
        <v>0.18</v>
      </c>
    </row>
    <row r="41" spans="8:13" x14ac:dyDescent="0.2">
      <c r="H41" s="74"/>
      <c r="I41" s="69"/>
      <c r="J41" s="69"/>
      <c r="K41" s="77"/>
      <c r="L41" s="7">
        <v>4</v>
      </c>
      <c r="M41" s="8">
        <f t="shared" si="11"/>
        <v>0.24</v>
      </c>
    </row>
    <row r="42" spans="8:13" x14ac:dyDescent="0.2">
      <c r="H42" s="74"/>
      <c r="I42" s="69"/>
      <c r="J42" s="69"/>
      <c r="K42" s="77"/>
      <c r="L42" s="7">
        <v>5</v>
      </c>
      <c r="M42" s="8">
        <f t="shared" si="11"/>
        <v>0.3</v>
      </c>
    </row>
    <row r="43" spans="8:13" x14ac:dyDescent="0.2">
      <c r="H43" s="74"/>
      <c r="I43" s="69" t="s">
        <v>135</v>
      </c>
      <c r="J43" s="69" t="s">
        <v>144</v>
      </c>
      <c r="K43" s="67">
        <v>0.1</v>
      </c>
      <c r="L43" s="7">
        <v>1</v>
      </c>
      <c r="M43" s="8">
        <f>+K43/COUNT(L43:L47)</f>
        <v>0.02</v>
      </c>
    </row>
    <row r="44" spans="8:13" x14ac:dyDescent="0.2">
      <c r="H44" s="74"/>
      <c r="I44" s="69"/>
      <c r="J44" s="69"/>
      <c r="K44" s="77"/>
      <c r="L44" s="7">
        <v>2</v>
      </c>
      <c r="M44" s="8">
        <f>$K$43/COUNT($L$43:$L$47)+M43</f>
        <v>0.04</v>
      </c>
    </row>
    <row r="45" spans="8:13" x14ac:dyDescent="0.2">
      <c r="H45" s="74"/>
      <c r="I45" s="69"/>
      <c r="J45" s="69"/>
      <c r="K45" s="77"/>
      <c r="L45" s="7">
        <v>3</v>
      </c>
      <c r="M45" s="8">
        <f t="shared" ref="M45:M47" si="12">$K$43/COUNT($L$43:$L$47)+M44</f>
        <v>0.06</v>
      </c>
    </row>
    <row r="46" spans="8:13" x14ac:dyDescent="0.2">
      <c r="H46" s="74"/>
      <c r="I46" s="69"/>
      <c r="J46" s="69"/>
      <c r="K46" s="77"/>
      <c r="L46" s="7">
        <v>4</v>
      </c>
      <c r="M46" s="8">
        <f t="shared" si="12"/>
        <v>0.08</v>
      </c>
    </row>
    <row r="47" spans="8:13" ht="17" thickBot="1" x14ac:dyDescent="0.25">
      <c r="H47" s="75"/>
      <c r="I47" s="78"/>
      <c r="J47" s="78"/>
      <c r="K47" s="79"/>
      <c r="L47" s="9">
        <v>5</v>
      </c>
      <c r="M47" s="10">
        <f t="shared" si="12"/>
        <v>0.1</v>
      </c>
    </row>
    <row r="48" spans="8:13" x14ac:dyDescent="0.2">
      <c r="H48" s="73" t="s">
        <v>277</v>
      </c>
      <c r="I48" s="68" t="s">
        <v>129</v>
      </c>
      <c r="J48" s="68" t="s">
        <v>145</v>
      </c>
      <c r="K48" s="76">
        <v>0.1</v>
      </c>
      <c r="L48" s="16">
        <v>1</v>
      </c>
      <c r="M48" s="17">
        <f>+K48/COUNT(L48:L52)</f>
        <v>0.02</v>
      </c>
    </row>
    <row r="49" spans="8:13" x14ac:dyDescent="0.2">
      <c r="H49" s="74"/>
      <c r="I49" s="69"/>
      <c r="J49" s="69"/>
      <c r="K49" s="77"/>
      <c r="L49" s="7">
        <v>2</v>
      </c>
      <c r="M49" s="8">
        <f>$K$48/COUNT($L$48:$L$52)+M48</f>
        <v>0.04</v>
      </c>
    </row>
    <row r="50" spans="8:13" x14ac:dyDescent="0.2">
      <c r="H50" s="74"/>
      <c r="I50" s="69"/>
      <c r="J50" s="69"/>
      <c r="K50" s="77"/>
      <c r="L50" s="7">
        <v>3</v>
      </c>
      <c r="M50" s="8">
        <f t="shared" ref="M50:M52" si="13">$K$48/COUNT($L$48:$L$52)+M49</f>
        <v>0.06</v>
      </c>
    </row>
    <row r="51" spans="8:13" x14ac:dyDescent="0.2">
      <c r="H51" s="74"/>
      <c r="I51" s="69"/>
      <c r="J51" s="69"/>
      <c r="K51" s="77"/>
      <c r="L51" s="7">
        <v>4</v>
      </c>
      <c r="M51" s="8">
        <f t="shared" si="13"/>
        <v>0.08</v>
      </c>
    </row>
    <row r="52" spans="8:13" x14ac:dyDescent="0.2">
      <c r="H52" s="74"/>
      <c r="I52" s="69"/>
      <c r="J52" s="69"/>
      <c r="K52" s="77"/>
      <c r="L52" s="7">
        <v>5</v>
      </c>
      <c r="M52" s="8">
        <f t="shared" si="13"/>
        <v>0.1</v>
      </c>
    </row>
    <row r="53" spans="8:13" x14ac:dyDescent="0.2">
      <c r="H53" s="74"/>
      <c r="I53" s="69" t="s">
        <v>130</v>
      </c>
      <c r="J53" s="69" t="s">
        <v>146</v>
      </c>
      <c r="K53" s="67">
        <v>0.1</v>
      </c>
      <c r="L53" s="7">
        <v>1</v>
      </c>
      <c r="M53" s="8">
        <f>+K53/COUNT(L53:L57)</f>
        <v>0.02</v>
      </c>
    </row>
    <row r="54" spans="8:13" x14ac:dyDescent="0.2">
      <c r="H54" s="74"/>
      <c r="I54" s="69"/>
      <c r="J54" s="69"/>
      <c r="K54" s="77"/>
      <c r="L54" s="7">
        <v>2</v>
      </c>
      <c r="M54" s="8">
        <f>$K$53/COUNT($L$53:$L$57)+M53</f>
        <v>0.04</v>
      </c>
    </row>
    <row r="55" spans="8:13" x14ac:dyDescent="0.2">
      <c r="H55" s="74"/>
      <c r="I55" s="69"/>
      <c r="J55" s="69"/>
      <c r="K55" s="77"/>
      <c r="L55" s="7">
        <v>3</v>
      </c>
      <c r="M55" s="8">
        <f t="shared" ref="M55:M57" si="14">$K$53/COUNT($L$53:$L$57)+M54</f>
        <v>0.06</v>
      </c>
    </row>
    <row r="56" spans="8:13" x14ac:dyDescent="0.2">
      <c r="H56" s="74"/>
      <c r="I56" s="69"/>
      <c r="J56" s="69"/>
      <c r="K56" s="77"/>
      <c r="L56" s="7">
        <v>4</v>
      </c>
      <c r="M56" s="8">
        <f t="shared" si="14"/>
        <v>0.08</v>
      </c>
    </row>
    <row r="57" spans="8:13" ht="17" thickBot="1" x14ac:dyDescent="0.25">
      <c r="H57" s="75"/>
      <c r="I57" s="78"/>
      <c r="J57" s="78"/>
      <c r="K57" s="79"/>
      <c r="L57" s="9">
        <v>5</v>
      </c>
      <c r="M57" s="10">
        <f t="shared" si="14"/>
        <v>0.1</v>
      </c>
    </row>
    <row r="58" spans="8:13" x14ac:dyDescent="0.2">
      <c r="K58" s="14"/>
    </row>
  </sheetData>
  <mergeCells count="53">
    <mergeCell ref="H1:M1"/>
    <mergeCell ref="H3:H37"/>
    <mergeCell ref="J3:J7"/>
    <mergeCell ref="J8:J12"/>
    <mergeCell ref="J13:J17"/>
    <mergeCell ref="J23:J27"/>
    <mergeCell ref="J28:J32"/>
    <mergeCell ref="J33:J37"/>
    <mergeCell ref="I33:I37"/>
    <mergeCell ref="K33:K37"/>
    <mergeCell ref="J18:J22"/>
    <mergeCell ref="I18:I22"/>
    <mergeCell ref="K18:K22"/>
    <mergeCell ref="I23:I27"/>
    <mergeCell ref="K23:K27"/>
    <mergeCell ref="I28:I32"/>
    <mergeCell ref="H48:H57"/>
    <mergeCell ref="I48:I52"/>
    <mergeCell ref="K48:K52"/>
    <mergeCell ref="I53:I57"/>
    <mergeCell ref="K53:K57"/>
    <mergeCell ref="J48:J52"/>
    <mergeCell ref="J53:J57"/>
    <mergeCell ref="H38:H47"/>
    <mergeCell ref="I38:I42"/>
    <mergeCell ref="K38:K42"/>
    <mergeCell ref="I43:I47"/>
    <mergeCell ref="K43:K47"/>
    <mergeCell ref="J38:J42"/>
    <mergeCell ref="J43:J47"/>
    <mergeCell ref="K28:K32"/>
    <mergeCell ref="I3:I7"/>
    <mergeCell ref="K3:K7"/>
    <mergeCell ref="I8:I12"/>
    <mergeCell ref="K8:K12"/>
    <mergeCell ref="I13:I17"/>
    <mergeCell ref="K13:K17"/>
    <mergeCell ref="B24:B28"/>
    <mergeCell ref="C24:C28"/>
    <mergeCell ref="D24:D28"/>
    <mergeCell ref="B19:B23"/>
    <mergeCell ref="C19:C23"/>
    <mergeCell ref="D19:D23"/>
    <mergeCell ref="B4:B8"/>
    <mergeCell ref="C4:C8"/>
    <mergeCell ref="D4:D8"/>
    <mergeCell ref="B2:F2"/>
    <mergeCell ref="B14:B18"/>
    <mergeCell ref="C14:C18"/>
    <mergeCell ref="D14:D18"/>
    <mergeCell ref="B9:B13"/>
    <mergeCell ref="C9:C13"/>
    <mergeCell ref="D9:D13"/>
  </mergeCells>
  <phoneticPr fontId="5" type="noConversion"/>
  <pageMargins left="0.7" right="0.7" top="0.75" bottom="0.75" header="0.3" footer="0.3"/>
  <ignoredErrors>
    <ignoredError sqref="F4 F9 M43:M57 M14:M38 M8:M12 M3:M7 M13 M39:M4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8D094-8874-B444-A1DA-C2AF4095D610}">
  <dimension ref="B2:H202"/>
  <sheetViews>
    <sheetView topLeftCell="A3" workbookViewId="0">
      <selection activeCell="D24" sqref="D24"/>
    </sheetView>
  </sheetViews>
  <sheetFormatPr baseColWidth="10" defaultRowHeight="16" x14ac:dyDescent="0.2"/>
  <cols>
    <col min="1" max="1" width="10.83203125" style="1"/>
    <col min="2" max="2" width="11.1640625" style="22" bestFit="1" customWidth="1"/>
    <col min="3" max="3" width="30.6640625" style="1" bestFit="1" customWidth="1"/>
    <col min="4" max="4" width="10.83203125" style="31"/>
    <col min="5" max="5" width="12.5" style="31" bestFit="1" customWidth="1"/>
    <col min="6" max="6" width="10.83203125" style="31"/>
    <col min="7" max="7" width="12.5" style="1" bestFit="1" customWidth="1"/>
    <col min="9" max="16384" width="10.83203125" style="1"/>
  </cols>
  <sheetData>
    <row r="2" spans="2:7" ht="17" x14ac:dyDescent="0.2">
      <c r="B2" s="29" t="s">
        <v>0</v>
      </c>
      <c r="C2" s="29" t="s">
        <v>1</v>
      </c>
      <c r="D2" s="30" t="s">
        <v>254</v>
      </c>
      <c r="E2" s="30" t="s">
        <v>255</v>
      </c>
      <c r="F2" s="30" t="s">
        <v>256</v>
      </c>
      <c r="G2" s="30" t="s">
        <v>269</v>
      </c>
    </row>
    <row r="3" spans="2:7" x14ac:dyDescent="0.2">
      <c r="B3" s="22">
        <v>123456789</v>
      </c>
      <c r="C3" s="1" t="s">
        <v>11</v>
      </c>
      <c r="D3" s="31">
        <f ca="1">IFERROR(VLOOKUP(C3,'Proveedores Bienes'!$C$5:$J$1048576,8,0),"")</f>
        <v>0.79</v>
      </c>
      <c r="E3" s="31">
        <f ca="1">IFERROR(VLOOKUP(C3,'Proveedores Servicios'!$C$6:$P$1048576,14,0),"")</f>
        <v>0.7599999999999999</v>
      </c>
      <c r="F3" s="31">
        <f ca="1">IFERROR(AVERAGE(D3:E3),"")</f>
        <v>0.77499999999999991</v>
      </c>
      <c r="G3" s="1" t="str">
        <f ca="1">IF(F3&gt;0.8,"Aprobado",IF(F3&gt;0.6,"En revisión","No aprobado"))</f>
        <v>En revisión</v>
      </c>
    </row>
    <row r="4" spans="2:7" x14ac:dyDescent="0.2">
      <c r="B4" s="22">
        <v>123456790</v>
      </c>
      <c r="C4" s="1" t="s">
        <v>12</v>
      </c>
      <c r="D4" s="31">
        <f ca="1">IFERROR(VLOOKUP(C4,'Proveedores Bienes'!$C$5:$J$1048576,8,0),"")</f>
        <v>0.78</v>
      </c>
      <c r="E4" s="31">
        <f ca="1">IFERROR(VLOOKUP(C4,'Proveedores Servicios'!$C$6:$P$1048576,14,0),"")</f>
        <v>0.82</v>
      </c>
      <c r="F4" s="31">
        <f t="shared" ref="F4:F67" ca="1" si="0">IFERROR(AVERAGE(D4:E4),"")</f>
        <v>0.8</v>
      </c>
      <c r="G4" s="1" t="str">
        <f t="shared" ref="G4:G67" ca="1" si="1">IF(F4&gt;0.8,"Aprobado",IF(F4&gt;0.6,"En revisión","No aprobado"))</f>
        <v>En revisión</v>
      </c>
    </row>
    <row r="5" spans="2:7" x14ac:dyDescent="0.2">
      <c r="B5" s="22">
        <v>123456791</v>
      </c>
      <c r="C5" s="1" t="s">
        <v>13</v>
      </c>
      <c r="D5" s="31">
        <f ca="1">IFERROR(VLOOKUP(C5,'Proveedores Bienes'!$C$5:$J$1048576,8,0),"")</f>
        <v>0.72</v>
      </c>
      <c r="E5" s="31">
        <f ca="1">IFERROR(VLOOKUP(C5,'Proveedores Servicios'!$C$6:$P$1048576,14,0),"")</f>
        <v>0.64</v>
      </c>
      <c r="F5" s="31">
        <f t="shared" ca="1" si="0"/>
        <v>0.67999999999999994</v>
      </c>
      <c r="G5" s="1" t="str">
        <f t="shared" ca="1" si="1"/>
        <v>En revisión</v>
      </c>
    </row>
    <row r="6" spans="2:7" x14ac:dyDescent="0.2">
      <c r="B6" s="22">
        <v>123456792</v>
      </c>
      <c r="C6" s="1" t="s">
        <v>14</v>
      </c>
      <c r="D6" s="31">
        <f ca="1">IFERROR(VLOOKUP(C6,'Proveedores Bienes'!$C$5:$J$1048576,8,0),"")</f>
        <v>0.79999999999999993</v>
      </c>
      <c r="E6" s="31">
        <f ca="1">IFERROR(VLOOKUP(C6,'Proveedores Servicios'!$C$6:$P$1048576,14,0),"")</f>
        <v>0.56000000000000005</v>
      </c>
      <c r="F6" s="31">
        <f t="shared" ca="1" si="0"/>
        <v>0.67999999999999994</v>
      </c>
      <c r="G6" s="1" t="str">
        <f t="shared" ca="1" si="1"/>
        <v>En revisión</v>
      </c>
    </row>
    <row r="7" spans="2:7" x14ac:dyDescent="0.2">
      <c r="B7" s="22">
        <v>123456793</v>
      </c>
      <c r="C7" s="1" t="s">
        <v>15</v>
      </c>
      <c r="D7" s="31">
        <f ca="1">IFERROR(VLOOKUP(C7,'Proveedores Bienes'!$C$5:$J$1048576,8,0),"")</f>
        <v>0.65999999999999992</v>
      </c>
      <c r="E7" s="31">
        <f ca="1">IFERROR(VLOOKUP(C7,'Proveedores Servicios'!$C$6:$P$1048576,14,0),"")</f>
        <v>0.66</v>
      </c>
      <c r="F7" s="31">
        <f t="shared" ca="1" si="0"/>
        <v>0.65999999999999992</v>
      </c>
      <c r="G7" s="1" t="str">
        <f t="shared" ca="1" si="1"/>
        <v>En revisión</v>
      </c>
    </row>
    <row r="8" spans="2:7" x14ac:dyDescent="0.2">
      <c r="B8" s="22">
        <v>123456794</v>
      </c>
      <c r="C8" s="1" t="s">
        <v>16</v>
      </c>
      <c r="D8" s="31">
        <f ca="1">IFERROR(VLOOKUP(C8,'Proveedores Bienes'!$C$5:$J$1048576,8,0),"")</f>
        <v>0.87</v>
      </c>
      <c r="E8" s="31">
        <f ca="1">IFERROR(VLOOKUP(C8,'Proveedores Servicios'!$C$6:$P$1048576,14,0),"")</f>
        <v>0.62000000000000011</v>
      </c>
      <c r="F8" s="31">
        <f t="shared" ca="1" si="0"/>
        <v>0.74500000000000011</v>
      </c>
      <c r="G8" s="1" t="str">
        <f t="shared" ca="1" si="1"/>
        <v>En revisión</v>
      </c>
    </row>
    <row r="9" spans="2:7" x14ac:dyDescent="0.2">
      <c r="B9" s="22">
        <v>123456795</v>
      </c>
      <c r="C9" s="1" t="s">
        <v>17</v>
      </c>
      <c r="D9" s="31">
        <f ca="1">IFERROR(VLOOKUP(C9,'Proveedores Bienes'!$C$5:$J$1048576,8,0),"")</f>
        <v>0.76</v>
      </c>
      <c r="E9" s="31">
        <f ca="1">IFERROR(VLOOKUP(C9,'Proveedores Servicios'!$C$6:$P$1048576,14,0),"")</f>
        <v>0.83999999999999986</v>
      </c>
      <c r="F9" s="31">
        <f t="shared" ca="1" si="0"/>
        <v>0.79999999999999993</v>
      </c>
      <c r="G9" s="1" t="str">
        <f t="shared" ca="1" si="1"/>
        <v>En revisión</v>
      </c>
    </row>
    <row r="10" spans="2:7" x14ac:dyDescent="0.2">
      <c r="B10" s="22">
        <v>123456796</v>
      </c>
      <c r="C10" s="1" t="s">
        <v>18</v>
      </c>
      <c r="D10" s="31">
        <f ca="1">IFERROR(VLOOKUP(C10,'Proveedores Bienes'!$C$5:$J$1048576,8,0),"")</f>
        <v>0.44</v>
      </c>
      <c r="E10" s="31">
        <f ca="1">IFERROR(VLOOKUP(C10,'Proveedores Servicios'!$C$6:$P$1048576,14,0),"")</f>
        <v>0.68000000000000016</v>
      </c>
      <c r="F10" s="31">
        <f t="shared" ca="1" si="0"/>
        <v>0.56000000000000005</v>
      </c>
      <c r="G10" s="1" t="str">
        <f t="shared" ca="1" si="1"/>
        <v>No aprobado</v>
      </c>
    </row>
    <row r="11" spans="2:7" x14ac:dyDescent="0.2">
      <c r="B11" s="22">
        <v>123456797</v>
      </c>
      <c r="C11" s="1" t="s">
        <v>19</v>
      </c>
      <c r="D11" s="31">
        <f ca="1">IFERROR(VLOOKUP(C11,'Proveedores Bienes'!$C$5:$J$1048576,8,0),"")</f>
        <v>0.66</v>
      </c>
      <c r="E11" s="31">
        <f ca="1">IFERROR(VLOOKUP(C11,'Proveedores Servicios'!$C$6:$P$1048576,14,0),"")</f>
        <v>0.72999999999999987</v>
      </c>
      <c r="F11" s="31">
        <f t="shared" ca="1" si="0"/>
        <v>0.69499999999999995</v>
      </c>
      <c r="G11" s="1" t="str">
        <f t="shared" ca="1" si="1"/>
        <v>En revisión</v>
      </c>
    </row>
    <row r="12" spans="2:7" x14ac:dyDescent="0.2">
      <c r="B12" s="22">
        <v>123456798</v>
      </c>
      <c r="C12" s="1" t="s">
        <v>20</v>
      </c>
      <c r="D12" s="31">
        <f ca="1">IFERROR(VLOOKUP(C12,'Proveedores Bienes'!$C$5:$J$1048576,8,0),"")</f>
        <v>0.71</v>
      </c>
      <c r="E12" s="31">
        <f ca="1">IFERROR(VLOOKUP(C12,'Proveedores Servicios'!$C$6:$P$1048576,14,0),"")</f>
        <v>0.69000000000000006</v>
      </c>
      <c r="F12" s="31">
        <f t="shared" ca="1" si="0"/>
        <v>0.7</v>
      </c>
      <c r="G12" s="1" t="str">
        <f t="shared" ca="1" si="1"/>
        <v>En revisión</v>
      </c>
    </row>
    <row r="13" spans="2:7" x14ac:dyDescent="0.2">
      <c r="B13" s="22">
        <v>123456799</v>
      </c>
      <c r="C13" s="1" t="s">
        <v>21</v>
      </c>
      <c r="D13" s="31">
        <f ca="1">IFERROR(VLOOKUP(C13,'Proveedores Bienes'!$C$5:$J$1048576,8,0),"")</f>
        <v>0.64000000000000012</v>
      </c>
      <c r="E13" s="31">
        <f ca="1">IFERROR(VLOOKUP(C13,'Proveedores Servicios'!$C$6:$P$1048576,14,0),"")</f>
        <v>0.79999999999999993</v>
      </c>
      <c r="F13" s="31">
        <f t="shared" ca="1" si="0"/>
        <v>0.72</v>
      </c>
      <c r="G13" s="1" t="str">
        <f t="shared" ca="1" si="1"/>
        <v>En revisión</v>
      </c>
    </row>
    <row r="14" spans="2:7" x14ac:dyDescent="0.2">
      <c r="B14" s="22">
        <v>123456800</v>
      </c>
      <c r="C14" s="1" t="s">
        <v>22</v>
      </c>
      <c r="D14" s="31">
        <f ca="1">IFERROR(VLOOKUP(C14,'Proveedores Bienes'!$C$5:$J$1048576,8,0),"")</f>
        <v>0.75</v>
      </c>
      <c r="E14" s="31">
        <f ca="1">IFERROR(VLOOKUP(C14,'Proveedores Servicios'!$C$6:$P$1048576,14,0),"")</f>
        <v>0.58000000000000007</v>
      </c>
      <c r="F14" s="31">
        <f t="shared" ca="1" si="0"/>
        <v>0.66500000000000004</v>
      </c>
      <c r="G14" s="1" t="str">
        <f t="shared" ca="1" si="1"/>
        <v>En revisión</v>
      </c>
    </row>
    <row r="15" spans="2:7" x14ac:dyDescent="0.2">
      <c r="B15" s="22">
        <v>123456801</v>
      </c>
      <c r="C15" s="1" t="s">
        <v>23</v>
      </c>
      <c r="D15" s="31">
        <f ca="1">IFERROR(VLOOKUP(C15,'Proveedores Bienes'!$C$5:$J$1048576,8,0),"")</f>
        <v>0.71</v>
      </c>
      <c r="E15" s="31">
        <f ca="1">IFERROR(VLOOKUP(C15,'Proveedores Servicios'!$C$6:$P$1048576,14,0),"")</f>
        <v>0.59000000000000008</v>
      </c>
      <c r="F15" s="31">
        <f t="shared" ca="1" si="0"/>
        <v>0.65</v>
      </c>
      <c r="G15" s="1" t="str">
        <f t="shared" ca="1" si="1"/>
        <v>En revisión</v>
      </c>
    </row>
    <row r="16" spans="2:7" x14ac:dyDescent="0.2">
      <c r="B16" s="22">
        <v>123456802</v>
      </c>
      <c r="C16" s="1" t="s">
        <v>24</v>
      </c>
      <c r="D16" s="31">
        <f ca="1">IFERROR(VLOOKUP(C16,'Proveedores Bienes'!$C$5:$J$1048576,8,0),"")</f>
        <v>0.68</v>
      </c>
      <c r="E16" s="31">
        <f ca="1">IFERROR(VLOOKUP(C16,'Proveedores Servicios'!$C$6:$P$1048576,14,0),"")</f>
        <v>0.56000000000000005</v>
      </c>
      <c r="F16" s="31">
        <f t="shared" ca="1" si="0"/>
        <v>0.62000000000000011</v>
      </c>
      <c r="G16" s="1" t="str">
        <f t="shared" ca="1" si="1"/>
        <v>En revisión</v>
      </c>
    </row>
    <row r="17" spans="2:7" x14ac:dyDescent="0.2">
      <c r="B17" s="22">
        <v>123456803</v>
      </c>
      <c r="C17" s="1" t="s">
        <v>25</v>
      </c>
      <c r="D17" s="31">
        <f ca="1">IFERROR(VLOOKUP(C17,'Proveedores Bienes'!$C$5:$J$1048576,8,0),"")</f>
        <v>0.52</v>
      </c>
      <c r="E17" s="31">
        <f ca="1">IFERROR(VLOOKUP(C17,'Proveedores Servicios'!$C$6:$P$1048576,14,0),"")</f>
        <v>0.75</v>
      </c>
      <c r="F17" s="31">
        <f t="shared" ca="1" si="0"/>
        <v>0.63500000000000001</v>
      </c>
      <c r="G17" s="1" t="str">
        <f t="shared" ca="1" si="1"/>
        <v>En revisión</v>
      </c>
    </row>
    <row r="18" spans="2:7" x14ac:dyDescent="0.2">
      <c r="B18" s="22">
        <v>123456804</v>
      </c>
      <c r="C18" s="1" t="s">
        <v>26</v>
      </c>
      <c r="D18" s="31">
        <f ca="1">IFERROR(VLOOKUP(C18,'Proveedores Bienes'!$C$5:$J$1048576,8,0),"")</f>
        <v>0.72000000000000008</v>
      </c>
      <c r="E18" s="31">
        <f ca="1">IFERROR(VLOOKUP(C18,'Proveedores Servicios'!$C$6:$P$1048576,14,0),"")</f>
        <v>0.59000000000000008</v>
      </c>
      <c r="F18" s="31">
        <f t="shared" ca="1" si="0"/>
        <v>0.65500000000000003</v>
      </c>
      <c r="G18" s="1" t="str">
        <f t="shared" ca="1" si="1"/>
        <v>En revisión</v>
      </c>
    </row>
    <row r="19" spans="2:7" x14ac:dyDescent="0.2">
      <c r="B19" s="22">
        <v>123456805</v>
      </c>
      <c r="C19" s="1" t="s">
        <v>27</v>
      </c>
      <c r="D19" s="31">
        <f ca="1">IFERROR(VLOOKUP(C19,'Proveedores Bienes'!$C$5:$J$1048576,8,0),"")</f>
        <v>0.61</v>
      </c>
      <c r="E19" s="31">
        <f ca="1">IFERROR(VLOOKUP(C19,'Proveedores Servicios'!$C$6:$P$1048576,14,0),"")</f>
        <v>0.53</v>
      </c>
      <c r="F19" s="31">
        <f t="shared" ca="1" si="0"/>
        <v>0.57000000000000006</v>
      </c>
      <c r="G19" s="1" t="str">
        <f t="shared" ca="1" si="1"/>
        <v>No aprobado</v>
      </c>
    </row>
    <row r="20" spans="2:7" x14ac:dyDescent="0.2">
      <c r="B20" s="22">
        <v>123456806</v>
      </c>
      <c r="C20" s="1" t="s">
        <v>28</v>
      </c>
      <c r="D20" s="31">
        <f ca="1">IFERROR(VLOOKUP(C20,'Proveedores Bienes'!$C$5:$J$1048576,8,0),"")</f>
        <v>0.87</v>
      </c>
      <c r="E20" s="31">
        <f ca="1">IFERROR(VLOOKUP(C20,'Proveedores Servicios'!$C$6:$P$1048576,14,0),"")</f>
        <v>0.75</v>
      </c>
      <c r="F20" s="31">
        <f t="shared" ca="1" si="0"/>
        <v>0.81</v>
      </c>
      <c r="G20" s="1" t="str">
        <f t="shared" ca="1" si="1"/>
        <v>Aprobado</v>
      </c>
    </row>
    <row r="21" spans="2:7" x14ac:dyDescent="0.2">
      <c r="B21" s="22">
        <v>123456807</v>
      </c>
      <c r="C21" s="1" t="s">
        <v>29</v>
      </c>
      <c r="D21" s="31">
        <f ca="1">IFERROR(VLOOKUP(C21,'Proveedores Bienes'!$C$5:$J$1048576,8,0),"")</f>
        <v>0.77</v>
      </c>
      <c r="E21" s="31">
        <f ca="1">IFERROR(VLOOKUP(C21,'Proveedores Servicios'!$C$6:$P$1048576,14,0),"")</f>
        <v>0.72000000000000008</v>
      </c>
      <c r="F21" s="31">
        <f t="shared" ca="1" si="0"/>
        <v>0.74500000000000011</v>
      </c>
      <c r="G21" s="1" t="str">
        <f t="shared" ca="1" si="1"/>
        <v>En revisión</v>
      </c>
    </row>
    <row r="22" spans="2:7" x14ac:dyDescent="0.2">
      <c r="B22" s="22">
        <v>123456808</v>
      </c>
      <c r="C22" s="1" t="s">
        <v>30</v>
      </c>
      <c r="D22" s="31">
        <f ca="1">IFERROR(VLOOKUP(C22,'Proveedores Bienes'!$C$5:$J$1048576,8,0),"")</f>
        <v>0.89</v>
      </c>
      <c r="E22" s="31">
        <f ca="1">IFERROR(VLOOKUP(C22,'Proveedores Servicios'!$C$6:$P$1048576,14,0),"")</f>
        <v>0.68</v>
      </c>
      <c r="F22" s="31">
        <f t="shared" ca="1" si="0"/>
        <v>0.78500000000000003</v>
      </c>
      <c r="G22" s="1" t="str">
        <f t="shared" ca="1" si="1"/>
        <v>En revisión</v>
      </c>
    </row>
    <row r="23" spans="2:7" x14ac:dyDescent="0.2">
      <c r="B23" s="22">
        <v>123456809</v>
      </c>
      <c r="C23" s="1" t="s">
        <v>31</v>
      </c>
      <c r="D23" s="31">
        <f ca="1">IFERROR(VLOOKUP(C23,'Proveedores Bienes'!$C$5:$J$1048576,8,0),"")</f>
        <v>0.45</v>
      </c>
      <c r="E23" s="31">
        <f ca="1">IFERROR(VLOOKUP(C23,'Proveedores Servicios'!$C$6:$P$1048576,14,0),"")</f>
        <v>0.51</v>
      </c>
      <c r="F23" s="31">
        <f t="shared" ca="1" si="0"/>
        <v>0.48</v>
      </c>
      <c r="G23" s="1" t="str">
        <f t="shared" ca="1" si="1"/>
        <v>No aprobado</v>
      </c>
    </row>
    <row r="24" spans="2:7" x14ac:dyDescent="0.2">
      <c r="B24" s="22">
        <v>123456810</v>
      </c>
      <c r="C24" s="1" t="s">
        <v>32</v>
      </c>
      <c r="D24" s="31">
        <f ca="1">IFERROR(VLOOKUP(C24,'Proveedores Bienes'!$C$5:$J$1048576,8,0),"")</f>
        <v>0.59000000000000008</v>
      </c>
      <c r="E24" s="31">
        <f ca="1">IFERROR(VLOOKUP(C24,'Proveedores Servicios'!$C$6:$P$1048576,14,0),"")</f>
        <v>0.72</v>
      </c>
      <c r="F24" s="31">
        <f t="shared" ca="1" si="0"/>
        <v>0.65500000000000003</v>
      </c>
      <c r="G24" s="1" t="str">
        <f t="shared" ca="1" si="1"/>
        <v>En revisión</v>
      </c>
    </row>
    <row r="25" spans="2:7" x14ac:dyDescent="0.2">
      <c r="B25" s="22">
        <v>123456811</v>
      </c>
      <c r="C25" s="1" t="s">
        <v>33</v>
      </c>
      <c r="D25" s="31">
        <f ca="1">IFERROR(VLOOKUP(C25,'Proveedores Bienes'!$C$5:$J$1048576,8,0),"")</f>
        <v>0.95000000000000007</v>
      </c>
      <c r="E25" s="31">
        <f ca="1">IFERROR(VLOOKUP(C25,'Proveedores Servicios'!$C$6:$P$1048576,14,0),"")</f>
        <v>0.82000000000000006</v>
      </c>
      <c r="F25" s="31">
        <f t="shared" ca="1" si="0"/>
        <v>0.88500000000000001</v>
      </c>
      <c r="G25" s="1" t="str">
        <f t="shared" ca="1" si="1"/>
        <v>Aprobado</v>
      </c>
    </row>
    <row r="26" spans="2:7" x14ac:dyDescent="0.2">
      <c r="B26" s="22">
        <v>123456812</v>
      </c>
      <c r="C26" s="1" t="s">
        <v>34</v>
      </c>
      <c r="D26" s="31">
        <f ca="1">IFERROR(VLOOKUP(C26,'Proveedores Bienes'!$C$5:$J$1048576,8,0),"")</f>
        <v>0.58000000000000007</v>
      </c>
      <c r="E26" s="31">
        <f ca="1">IFERROR(VLOOKUP(C26,'Proveedores Servicios'!$C$6:$P$1048576,14,0),"")</f>
        <v>0.73</v>
      </c>
      <c r="F26" s="31">
        <f t="shared" ca="1" si="0"/>
        <v>0.65500000000000003</v>
      </c>
      <c r="G26" s="1" t="str">
        <f t="shared" ca="1" si="1"/>
        <v>En revisión</v>
      </c>
    </row>
    <row r="27" spans="2:7" x14ac:dyDescent="0.2">
      <c r="B27" s="22">
        <v>123456813</v>
      </c>
      <c r="C27" s="1" t="s">
        <v>35</v>
      </c>
      <c r="D27" s="31">
        <f ca="1">IFERROR(VLOOKUP(C27,'Proveedores Bienes'!$C$5:$J$1048576,8,0),"")</f>
        <v>0.79999999999999993</v>
      </c>
      <c r="E27" s="31">
        <f ca="1">IFERROR(VLOOKUP(C27,'Proveedores Servicios'!$C$6:$P$1048576,14,0),"")</f>
        <v>0.6</v>
      </c>
      <c r="F27" s="31">
        <f t="shared" ca="1" si="0"/>
        <v>0.7</v>
      </c>
      <c r="G27" s="1" t="str">
        <f t="shared" ca="1" si="1"/>
        <v>En revisión</v>
      </c>
    </row>
    <row r="28" spans="2:7" x14ac:dyDescent="0.2">
      <c r="B28" s="22">
        <v>123456814</v>
      </c>
      <c r="C28" s="1" t="s">
        <v>36</v>
      </c>
      <c r="D28" s="31">
        <f ca="1">IFERROR(VLOOKUP(C28,'Proveedores Bienes'!$C$5:$J$1048576,8,0),"")</f>
        <v>0.64999999999999991</v>
      </c>
      <c r="E28" s="31">
        <f ca="1">IFERROR(VLOOKUP(C28,'Proveedores Servicios'!$C$6:$P$1048576,14,0),"")</f>
        <v>0.79</v>
      </c>
      <c r="F28" s="31">
        <f t="shared" ca="1" si="0"/>
        <v>0.72</v>
      </c>
      <c r="G28" s="1" t="str">
        <f t="shared" ca="1" si="1"/>
        <v>En revisión</v>
      </c>
    </row>
    <row r="29" spans="2:7" x14ac:dyDescent="0.2">
      <c r="B29" s="22">
        <v>123456815</v>
      </c>
      <c r="C29" s="1" t="s">
        <v>37</v>
      </c>
      <c r="D29" s="31">
        <f ca="1">IFERROR(VLOOKUP(C29,'Proveedores Bienes'!$C$5:$J$1048576,8,0),"")</f>
        <v>0.76</v>
      </c>
      <c r="E29" s="31">
        <f ca="1">IFERROR(VLOOKUP(C29,'Proveedores Servicios'!$C$6:$P$1048576,14,0),"")</f>
        <v>0.7599999999999999</v>
      </c>
      <c r="F29" s="31">
        <f t="shared" ca="1" si="0"/>
        <v>0.76</v>
      </c>
      <c r="G29" s="1" t="str">
        <f t="shared" ca="1" si="1"/>
        <v>En revisión</v>
      </c>
    </row>
    <row r="30" spans="2:7" x14ac:dyDescent="0.2">
      <c r="B30" s="22">
        <v>123456816</v>
      </c>
      <c r="C30" s="1" t="s">
        <v>38</v>
      </c>
      <c r="D30" s="31">
        <f ca="1">IFERROR(VLOOKUP(C30,'Proveedores Bienes'!$C$5:$J$1048576,8,0),"")</f>
        <v>0.82000000000000006</v>
      </c>
      <c r="E30" s="31">
        <f ca="1">IFERROR(VLOOKUP(C30,'Proveedores Servicios'!$C$6:$P$1048576,14,0),"")</f>
        <v>0.60000000000000009</v>
      </c>
      <c r="F30" s="31">
        <f t="shared" ca="1" si="0"/>
        <v>0.71000000000000008</v>
      </c>
      <c r="G30" s="1" t="str">
        <f t="shared" ca="1" si="1"/>
        <v>En revisión</v>
      </c>
    </row>
    <row r="31" spans="2:7" x14ac:dyDescent="0.2">
      <c r="B31" s="22">
        <v>123456817</v>
      </c>
      <c r="C31" s="1" t="s">
        <v>39</v>
      </c>
      <c r="D31" s="31">
        <f ca="1">IFERROR(VLOOKUP(C31,'Proveedores Bienes'!$C$5:$J$1048576,8,0),"")</f>
        <v>0.9</v>
      </c>
      <c r="E31" s="31">
        <f ca="1">IFERROR(VLOOKUP(C31,'Proveedores Servicios'!$C$6:$P$1048576,14,0),"")</f>
        <v>0.71</v>
      </c>
      <c r="F31" s="31">
        <f t="shared" ca="1" si="0"/>
        <v>0.80499999999999994</v>
      </c>
      <c r="G31" s="1" t="str">
        <f t="shared" ca="1" si="1"/>
        <v>Aprobado</v>
      </c>
    </row>
    <row r="32" spans="2:7" x14ac:dyDescent="0.2">
      <c r="B32" s="22">
        <v>123456818</v>
      </c>
      <c r="C32" s="1" t="s">
        <v>40</v>
      </c>
      <c r="D32" s="31">
        <f ca="1">IFERROR(VLOOKUP(C32,'Proveedores Bienes'!$C$5:$J$1048576,8,0),"")</f>
        <v>0.75</v>
      </c>
      <c r="E32" s="31">
        <f ca="1">IFERROR(VLOOKUP(C32,'Proveedores Servicios'!$C$6:$P$1048576,14,0),"")</f>
        <v>0.85</v>
      </c>
      <c r="F32" s="31">
        <f t="shared" ca="1" si="0"/>
        <v>0.8</v>
      </c>
      <c r="G32" s="1" t="str">
        <f t="shared" ca="1" si="1"/>
        <v>En revisión</v>
      </c>
    </row>
    <row r="33" spans="2:7" x14ac:dyDescent="0.2">
      <c r="B33" s="22">
        <v>123456819</v>
      </c>
      <c r="C33" s="1" t="s">
        <v>41</v>
      </c>
      <c r="D33" s="31">
        <f ca="1">IFERROR(VLOOKUP(C33,'Proveedores Bienes'!$C$5:$J$1048576,8,0),"")</f>
        <v>0.87999999999999989</v>
      </c>
      <c r="E33" s="31">
        <f ca="1">IFERROR(VLOOKUP(C33,'Proveedores Servicios'!$C$6:$P$1048576,14,0),"")</f>
        <v>0.80000000000000016</v>
      </c>
      <c r="F33" s="31">
        <f t="shared" ca="1" si="0"/>
        <v>0.84000000000000008</v>
      </c>
      <c r="G33" s="1" t="str">
        <f t="shared" ca="1" si="1"/>
        <v>Aprobado</v>
      </c>
    </row>
    <row r="34" spans="2:7" x14ac:dyDescent="0.2">
      <c r="B34" s="22">
        <v>123456820</v>
      </c>
      <c r="C34" s="1" t="s">
        <v>42</v>
      </c>
      <c r="D34" s="31">
        <f ca="1">IFERROR(VLOOKUP(C34,'Proveedores Bienes'!$C$5:$J$1048576,8,0),"")</f>
        <v>0.56000000000000005</v>
      </c>
      <c r="E34" s="31">
        <f ca="1">IFERROR(VLOOKUP(C34,'Proveedores Servicios'!$C$6:$P$1048576,14,0),"")</f>
        <v>0.61999999999999988</v>
      </c>
      <c r="F34" s="31">
        <f t="shared" ca="1" si="0"/>
        <v>0.59</v>
      </c>
      <c r="G34" s="1" t="str">
        <f t="shared" ca="1" si="1"/>
        <v>No aprobado</v>
      </c>
    </row>
    <row r="35" spans="2:7" x14ac:dyDescent="0.2">
      <c r="B35" s="22">
        <v>123456821</v>
      </c>
      <c r="C35" s="1" t="s">
        <v>43</v>
      </c>
      <c r="D35" s="31">
        <f ca="1">IFERROR(VLOOKUP(C35,'Proveedores Bienes'!$C$5:$J$1048576,8,0),"")</f>
        <v>0.77</v>
      </c>
      <c r="E35" s="31">
        <f ca="1">IFERROR(VLOOKUP(C35,'Proveedores Servicios'!$C$6:$P$1048576,14,0),"")</f>
        <v>0.51</v>
      </c>
      <c r="F35" s="31">
        <f t="shared" ca="1" si="0"/>
        <v>0.64</v>
      </c>
      <c r="G35" s="1" t="str">
        <f t="shared" ca="1" si="1"/>
        <v>En revisión</v>
      </c>
    </row>
    <row r="36" spans="2:7" x14ac:dyDescent="0.2">
      <c r="B36" s="22">
        <v>123456822</v>
      </c>
      <c r="C36" s="1" t="s">
        <v>44</v>
      </c>
      <c r="D36" s="31">
        <f ca="1">IFERROR(VLOOKUP(C36,'Proveedores Bienes'!$C$5:$J$1048576,8,0),"")</f>
        <v>0.60000000000000009</v>
      </c>
      <c r="E36" s="31">
        <f ca="1">IFERROR(VLOOKUP(C36,'Proveedores Servicios'!$C$6:$P$1048576,14,0),"")</f>
        <v>0.79999999999999982</v>
      </c>
      <c r="F36" s="31">
        <f t="shared" ca="1" si="0"/>
        <v>0.7</v>
      </c>
      <c r="G36" s="1" t="str">
        <f t="shared" ca="1" si="1"/>
        <v>En revisión</v>
      </c>
    </row>
    <row r="37" spans="2:7" x14ac:dyDescent="0.2">
      <c r="B37" s="22">
        <v>123456823</v>
      </c>
      <c r="C37" s="1" t="s">
        <v>45</v>
      </c>
      <c r="D37" s="31">
        <f ca="1">IFERROR(VLOOKUP(C37,'Proveedores Bienes'!$C$5:$J$1048576,8,0),"")</f>
        <v>0.64999999999999991</v>
      </c>
      <c r="E37" s="31">
        <f ca="1">IFERROR(VLOOKUP(C37,'Proveedores Servicios'!$C$6:$P$1048576,14,0),"")</f>
        <v>0.8</v>
      </c>
      <c r="F37" s="31">
        <f t="shared" ca="1" si="0"/>
        <v>0.72499999999999998</v>
      </c>
      <c r="G37" s="1" t="str">
        <f t="shared" ca="1" si="1"/>
        <v>En revisión</v>
      </c>
    </row>
    <row r="38" spans="2:7" x14ac:dyDescent="0.2">
      <c r="B38" s="22">
        <v>123456824</v>
      </c>
      <c r="C38" s="1" t="s">
        <v>46</v>
      </c>
      <c r="D38" s="31">
        <f ca="1">IFERROR(VLOOKUP(C38,'Proveedores Bienes'!$C$5:$J$1048576,8,0),"")</f>
        <v>0.60000000000000009</v>
      </c>
      <c r="E38" s="31">
        <f ca="1">IFERROR(VLOOKUP(C38,'Proveedores Servicios'!$C$6:$P$1048576,14,0),"")</f>
        <v>0.59000000000000008</v>
      </c>
      <c r="F38" s="31">
        <f t="shared" ca="1" si="0"/>
        <v>0.59500000000000008</v>
      </c>
      <c r="G38" s="1" t="str">
        <f t="shared" ca="1" si="1"/>
        <v>No aprobado</v>
      </c>
    </row>
    <row r="39" spans="2:7" x14ac:dyDescent="0.2">
      <c r="B39" s="22">
        <v>123456825</v>
      </c>
      <c r="C39" s="1" t="s">
        <v>47</v>
      </c>
      <c r="D39" s="31">
        <f ca="1">IFERROR(VLOOKUP(C39,'Proveedores Bienes'!$C$5:$J$1048576,8,0),"")</f>
        <v>0.65</v>
      </c>
      <c r="E39" s="31">
        <f ca="1">IFERROR(VLOOKUP(C39,'Proveedores Servicios'!$C$6:$P$1048576,14,0),"")</f>
        <v>0.73</v>
      </c>
      <c r="F39" s="31">
        <f t="shared" ca="1" si="0"/>
        <v>0.69</v>
      </c>
      <c r="G39" s="1" t="str">
        <f t="shared" ca="1" si="1"/>
        <v>En revisión</v>
      </c>
    </row>
    <row r="40" spans="2:7" x14ac:dyDescent="0.2">
      <c r="B40" s="22">
        <v>123456826</v>
      </c>
      <c r="C40" s="1" t="s">
        <v>48</v>
      </c>
      <c r="D40" s="31">
        <f ca="1">IFERROR(VLOOKUP(C40,'Proveedores Bienes'!$C$5:$J$1048576,8,0),"")</f>
        <v>0.87000000000000011</v>
      </c>
      <c r="E40" s="31">
        <f ca="1">IFERROR(VLOOKUP(C40,'Proveedores Servicios'!$C$6:$P$1048576,14,0),"")</f>
        <v>0.66</v>
      </c>
      <c r="F40" s="31">
        <f t="shared" ca="1" si="0"/>
        <v>0.76500000000000012</v>
      </c>
      <c r="G40" s="1" t="str">
        <f t="shared" ca="1" si="1"/>
        <v>En revisión</v>
      </c>
    </row>
    <row r="41" spans="2:7" x14ac:dyDescent="0.2">
      <c r="B41" s="22">
        <v>123456827</v>
      </c>
      <c r="C41" s="1" t="s">
        <v>49</v>
      </c>
      <c r="D41" s="31">
        <f ca="1">IFERROR(VLOOKUP(C41,'Proveedores Bienes'!$C$5:$J$1048576,8,0),"")</f>
        <v>0.61</v>
      </c>
      <c r="E41" s="31">
        <f ca="1">IFERROR(VLOOKUP(C41,'Proveedores Servicios'!$C$6:$P$1048576,14,0),"")</f>
        <v>0.83</v>
      </c>
      <c r="F41" s="31">
        <f t="shared" ca="1" si="0"/>
        <v>0.72</v>
      </c>
      <c r="G41" s="1" t="str">
        <f t="shared" ca="1" si="1"/>
        <v>En revisión</v>
      </c>
    </row>
    <row r="42" spans="2:7" x14ac:dyDescent="0.2">
      <c r="B42" s="22">
        <v>123456828</v>
      </c>
      <c r="C42" s="1" t="s">
        <v>50</v>
      </c>
      <c r="D42" s="31">
        <f ca="1">IFERROR(VLOOKUP(C42,'Proveedores Bienes'!$C$5:$J$1048576,8,0),"")</f>
        <v>0.54</v>
      </c>
      <c r="E42" s="31">
        <f ca="1">IFERROR(VLOOKUP(C42,'Proveedores Servicios'!$C$6:$P$1048576,14,0),"")</f>
        <v>0.63</v>
      </c>
      <c r="F42" s="31">
        <f t="shared" ca="1" si="0"/>
        <v>0.58499999999999996</v>
      </c>
      <c r="G42" s="1" t="str">
        <f t="shared" ca="1" si="1"/>
        <v>No aprobado</v>
      </c>
    </row>
    <row r="43" spans="2:7" x14ac:dyDescent="0.2">
      <c r="B43" s="22">
        <v>123456829</v>
      </c>
      <c r="C43" s="1" t="s">
        <v>51</v>
      </c>
      <c r="D43" s="31">
        <f ca="1">IFERROR(VLOOKUP(C43,'Proveedores Bienes'!$C$5:$J$1048576,8,0),"")</f>
        <v>0.71</v>
      </c>
      <c r="E43" s="31">
        <f ca="1">IFERROR(VLOOKUP(C43,'Proveedores Servicios'!$C$6:$P$1048576,14,0),"")</f>
        <v>0.7</v>
      </c>
      <c r="F43" s="31">
        <f t="shared" ca="1" si="0"/>
        <v>0.70499999999999996</v>
      </c>
      <c r="G43" s="1" t="str">
        <f t="shared" ca="1" si="1"/>
        <v>En revisión</v>
      </c>
    </row>
    <row r="44" spans="2:7" x14ac:dyDescent="0.2">
      <c r="B44" s="22">
        <v>123456830</v>
      </c>
      <c r="C44" s="1" t="s">
        <v>52</v>
      </c>
      <c r="D44" s="31">
        <f ca="1">IFERROR(VLOOKUP(C44,'Proveedores Bienes'!$C$5:$J$1048576,8,0),"")</f>
        <v>0.6</v>
      </c>
      <c r="E44" s="31">
        <f ca="1">IFERROR(VLOOKUP(C44,'Proveedores Servicios'!$C$6:$P$1048576,14,0),"")</f>
        <v>0.72</v>
      </c>
      <c r="F44" s="31">
        <f t="shared" ca="1" si="0"/>
        <v>0.65999999999999992</v>
      </c>
      <c r="G44" s="1" t="str">
        <f t="shared" ca="1" si="1"/>
        <v>En revisión</v>
      </c>
    </row>
    <row r="45" spans="2:7" x14ac:dyDescent="0.2">
      <c r="B45" s="22">
        <v>123456831</v>
      </c>
      <c r="C45" s="1" t="s">
        <v>53</v>
      </c>
      <c r="D45" s="31">
        <f ca="1">IFERROR(VLOOKUP(C45,'Proveedores Bienes'!$C$5:$J$1048576,8,0),"")</f>
        <v>0.77</v>
      </c>
      <c r="E45" s="31">
        <f ca="1">IFERROR(VLOOKUP(C45,'Proveedores Servicios'!$C$6:$P$1048576,14,0),"")</f>
        <v>0.67</v>
      </c>
      <c r="F45" s="31">
        <f t="shared" ca="1" si="0"/>
        <v>0.72</v>
      </c>
      <c r="G45" s="1" t="str">
        <f t="shared" ca="1" si="1"/>
        <v>En revisión</v>
      </c>
    </row>
    <row r="46" spans="2:7" x14ac:dyDescent="0.2">
      <c r="B46" s="22">
        <v>123456832</v>
      </c>
      <c r="C46" s="1" t="s">
        <v>54</v>
      </c>
      <c r="D46" s="31">
        <f ca="1">IFERROR(VLOOKUP(C46,'Proveedores Bienes'!$C$5:$J$1048576,8,0),"")</f>
        <v>0.77</v>
      </c>
      <c r="E46" s="31">
        <f ca="1">IFERROR(VLOOKUP(C46,'Proveedores Servicios'!$C$6:$P$1048576,14,0),"")</f>
        <v>0.62000000000000011</v>
      </c>
      <c r="F46" s="31">
        <f t="shared" ca="1" si="0"/>
        <v>0.69500000000000006</v>
      </c>
      <c r="G46" s="1" t="str">
        <f t="shared" ca="1" si="1"/>
        <v>En revisión</v>
      </c>
    </row>
    <row r="47" spans="2:7" x14ac:dyDescent="0.2">
      <c r="B47" s="22">
        <v>123456833</v>
      </c>
      <c r="C47" s="1" t="s">
        <v>55</v>
      </c>
      <c r="D47" s="31">
        <f ca="1">IFERROR(VLOOKUP(C47,'Proveedores Bienes'!$C$5:$J$1048576,8,0),"")</f>
        <v>0.46</v>
      </c>
      <c r="E47" s="31">
        <f ca="1">IFERROR(VLOOKUP(C47,'Proveedores Servicios'!$C$6:$P$1048576,14,0),"")</f>
        <v>0.74</v>
      </c>
      <c r="F47" s="31">
        <f t="shared" ca="1" si="0"/>
        <v>0.6</v>
      </c>
      <c r="G47" s="1" t="str">
        <f t="shared" ca="1" si="1"/>
        <v>No aprobado</v>
      </c>
    </row>
    <row r="48" spans="2:7" x14ac:dyDescent="0.2">
      <c r="B48" s="22">
        <v>123456834</v>
      </c>
      <c r="C48" s="1" t="s">
        <v>56</v>
      </c>
      <c r="D48" s="31">
        <f ca="1">IFERROR(VLOOKUP(C48,'Proveedores Bienes'!$C$5:$J$1048576,8,0),"")</f>
        <v>0.60000000000000009</v>
      </c>
      <c r="E48" s="31">
        <f ca="1">IFERROR(VLOOKUP(C48,'Proveedores Servicios'!$C$6:$P$1048576,14,0),"")</f>
        <v>0.7300000000000002</v>
      </c>
      <c r="F48" s="31">
        <f t="shared" ca="1" si="0"/>
        <v>0.66500000000000015</v>
      </c>
      <c r="G48" s="1" t="str">
        <f t="shared" ca="1" si="1"/>
        <v>En revisión</v>
      </c>
    </row>
    <row r="49" spans="2:7" x14ac:dyDescent="0.2">
      <c r="B49" s="22">
        <v>123456835</v>
      </c>
      <c r="C49" s="1" t="s">
        <v>57</v>
      </c>
      <c r="D49" s="31">
        <f ca="1">IFERROR(VLOOKUP(C49,'Proveedores Bienes'!$C$5:$J$1048576,8,0),"")</f>
        <v>0.94000000000000006</v>
      </c>
      <c r="E49" s="31">
        <f ca="1">IFERROR(VLOOKUP(C49,'Proveedores Servicios'!$C$6:$P$1048576,14,0),"")</f>
        <v>0.8</v>
      </c>
      <c r="F49" s="31">
        <f t="shared" ca="1" si="0"/>
        <v>0.87000000000000011</v>
      </c>
      <c r="G49" s="1" t="str">
        <f t="shared" ca="1" si="1"/>
        <v>Aprobado</v>
      </c>
    </row>
    <row r="50" spans="2:7" x14ac:dyDescent="0.2">
      <c r="B50" s="22">
        <v>123456836</v>
      </c>
      <c r="C50" s="1" t="s">
        <v>58</v>
      </c>
      <c r="D50" s="31">
        <f ca="1">IFERROR(VLOOKUP(C50,'Proveedores Bienes'!$C$5:$J$1048576,8,0),"")</f>
        <v>0.64000000000000012</v>
      </c>
      <c r="E50" s="31">
        <f ca="1">IFERROR(VLOOKUP(C50,'Proveedores Servicios'!$C$6:$P$1048576,14,0),"")</f>
        <v>0.8</v>
      </c>
      <c r="F50" s="31">
        <f t="shared" ca="1" si="0"/>
        <v>0.72000000000000008</v>
      </c>
      <c r="G50" s="1" t="str">
        <f t="shared" ca="1" si="1"/>
        <v>En revisión</v>
      </c>
    </row>
    <row r="51" spans="2:7" x14ac:dyDescent="0.2">
      <c r="B51" s="22">
        <v>123456837</v>
      </c>
      <c r="C51" s="1" t="s">
        <v>59</v>
      </c>
      <c r="D51" s="31">
        <f ca="1">IFERROR(VLOOKUP(C51,'Proveedores Bienes'!$C$5:$J$1048576,8,0),"")</f>
        <v>0.54</v>
      </c>
      <c r="E51" s="31">
        <f ca="1">IFERROR(VLOOKUP(C51,'Proveedores Servicios'!$C$6:$P$1048576,14,0),"")</f>
        <v>0.74</v>
      </c>
      <c r="F51" s="31">
        <f t="shared" ca="1" si="0"/>
        <v>0.64</v>
      </c>
      <c r="G51" s="1" t="str">
        <f t="shared" ca="1" si="1"/>
        <v>En revisión</v>
      </c>
    </row>
    <row r="52" spans="2:7" x14ac:dyDescent="0.2">
      <c r="B52" s="22">
        <v>123456838</v>
      </c>
      <c r="C52" s="1" t="s">
        <v>60</v>
      </c>
      <c r="D52" s="31">
        <f ca="1">IFERROR(VLOOKUP(C52,'Proveedores Bienes'!$C$5:$J$1048576,8,0),"")</f>
        <v>0.75</v>
      </c>
      <c r="E52" s="31">
        <f ca="1">IFERROR(VLOOKUP(C52,'Proveedores Servicios'!$C$6:$P$1048576,14,0),"")</f>
        <v>0.6100000000000001</v>
      </c>
      <c r="F52" s="31">
        <f t="shared" ca="1" si="0"/>
        <v>0.68</v>
      </c>
      <c r="G52" s="1" t="str">
        <f t="shared" ca="1" si="1"/>
        <v>En revisión</v>
      </c>
    </row>
    <row r="53" spans="2:7" x14ac:dyDescent="0.2">
      <c r="B53" s="22">
        <v>123456839</v>
      </c>
      <c r="C53" s="1" t="s">
        <v>61</v>
      </c>
      <c r="D53" s="31">
        <f ca="1">IFERROR(VLOOKUP(C53,'Proveedores Bienes'!$C$5:$J$1048576,8,0),"")</f>
        <v>0.81</v>
      </c>
      <c r="E53" s="31">
        <f ca="1">IFERROR(VLOOKUP(C53,'Proveedores Servicios'!$C$6:$P$1048576,14,0),"")</f>
        <v>0.59</v>
      </c>
      <c r="F53" s="31">
        <f t="shared" ca="1" si="0"/>
        <v>0.7</v>
      </c>
      <c r="G53" s="1" t="str">
        <f t="shared" ca="1" si="1"/>
        <v>En revisión</v>
      </c>
    </row>
    <row r="54" spans="2:7" x14ac:dyDescent="0.2">
      <c r="B54" s="22">
        <v>123456840</v>
      </c>
      <c r="C54" s="1" t="s">
        <v>62</v>
      </c>
      <c r="D54" s="31">
        <f ca="1">IFERROR(VLOOKUP(C54,'Proveedores Bienes'!$C$5:$J$1048576,8,0),"")</f>
        <v>0.86</v>
      </c>
      <c r="E54" s="31">
        <f ca="1">IFERROR(VLOOKUP(C54,'Proveedores Servicios'!$C$6:$P$1048576,14,0),"")</f>
        <v>0.56999999999999995</v>
      </c>
      <c r="F54" s="31">
        <f t="shared" ca="1" si="0"/>
        <v>0.71499999999999997</v>
      </c>
      <c r="G54" s="1" t="str">
        <f t="shared" ca="1" si="1"/>
        <v>En revisión</v>
      </c>
    </row>
    <row r="55" spans="2:7" x14ac:dyDescent="0.2">
      <c r="B55" s="22">
        <v>123456841</v>
      </c>
      <c r="C55" s="1" t="s">
        <v>63</v>
      </c>
      <c r="D55" s="31">
        <f ca="1">IFERROR(VLOOKUP(C55,'Proveedores Bienes'!$C$5:$J$1048576,8,0),"")</f>
        <v>0.66999999999999993</v>
      </c>
      <c r="E55" s="31">
        <f ca="1">IFERROR(VLOOKUP(C55,'Proveedores Servicios'!$C$6:$P$1048576,14,0),"")</f>
        <v>0.67</v>
      </c>
      <c r="F55" s="31">
        <f t="shared" ca="1" si="0"/>
        <v>0.66999999999999993</v>
      </c>
      <c r="G55" s="1" t="str">
        <f t="shared" ca="1" si="1"/>
        <v>En revisión</v>
      </c>
    </row>
    <row r="56" spans="2:7" x14ac:dyDescent="0.2">
      <c r="B56" s="22">
        <v>123456842</v>
      </c>
      <c r="C56" s="1" t="s">
        <v>64</v>
      </c>
      <c r="D56" s="31">
        <f ca="1">IFERROR(VLOOKUP(C56,'Proveedores Bienes'!$C$5:$J$1048576,8,0),"")</f>
        <v>0.78999999999999992</v>
      </c>
      <c r="E56" s="31">
        <f ca="1">IFERROR(VLOOKUP(C56,'Proveedores Servicios'!$C$6:$P$1048576,14,0),"")</f>
        <v>0.73</v>
      </c>
      <c r="F56" s="31">
        <f t="shared" ca="1" si="0"/>
        <v>0.76</v>
      </c>
      <c r="G56" s="1" t="str">
        <f t="shared" ca="1" si="1"/>
        <v>En revisión</v>
      </c>
    </row>
    <row r="57" spans="2:7" x14ac:dyDescent="0.2">
      <c r="B57" s="22">
        <v>123456843</v>
      </c>
      <c r="C57" s="1" t="s">
        <v>65</v>
      </c>
      <c r="D57" s="31">
        <f ca="1">IFERROR(VLOOKUP(C57,'Proveedores Bienes'!$C$5:$J$1048576,8,0),"")</f>
        <v>0.69</v>
      </c>
      <c r="E57" s="31">
        <f ca="1">IFERROR(VLOOKUP(C57,'Proveedores Servicios'!$C$6:$P$1048576,14,0),"")</f>
        <v>0.67999999999999994</v>
      </c>
      <c r="F57" s="31">
        <f t="shared" ca="1" si="0"/>
        <v>0.68499999999999994</v>
      </c>
      <c r="G57" s="1" t="str">
        <f t="shared" ca="1" si="1"/>
        <v>En revisión</v>
      </c>
    </row>
    <row r="58" spans="2:7" x14ac:dyDescent="0.2">
      <c r="B58" s="22">
        <v>123456844</v>
      </c>
      <c r="C58" s="1" t="s">
        <v>66</v>
      </c>
      <c r="D58" s="31">
        <f ca="1">IFERROR(VLOOKUP(C58,'Proveedores Bienes'!$C$5:$J$1048576,8,0),"")</f>
        <v>0.73</v>
      </c>
      <c r="E58" s="31">
        <f ca="1">IFERROR(VLOOKUP(C58,'Proveedores Servicios'!$C$6:$P$1048576,14,0),"")</f>
        <v>0.89999999999999991</v>
      </c>
      <c r="F58" s="31">
        <f t="shared" ca="1" si="0"/>
        <v>0.81499999999999995</v>
      </c>
      <c r="G58" s="1" t="str">
        <f t="shared" ca="1" si="1"/>
        <v>Aprobado</v>
      </c>
    </row>
    <row r="59" spans="2:7" x14ac:dyDescent="0.2">
      <c r="B59" s="22">
        <v>123456845</v>
      </c>
      <c r="C59" s="1" t="s">
        <v>67</v>
      </c>
      <c r="D59" s="31">
        <f ca="1">IFERROR(VLOOKUP(C59,'Proveedores Bienes'!$C$5:$J$1048576,8,0),"")</f>
        <v>0.78</v>
      </c>
      <c r="E59" s="31">
        <f ca="1">IFERROR(VLOOKUP(C59,'Proveedores Servicios'!$C$6:$P$1048576,14,0),"")</f>
        <v>0.71000000000000008</v>
      </c>
      <c r="F59" s="31">
        <f t="shared" ca="1" si="0"/>
        <v>0.74500000000000011</v>
      </c>
      <c r="G59" s="1" t="str">
        <f t="shared" ca="1" si="1"/>
        <v>En revisión</v>
      </c>
    </row>
    <row r="60" spans="2:7" x14ac:dyDescent="0.2">
      <c r="B60" s="22">
        <v>123456846</v>
      </c>
      <c r="C60" s="1" t="s">
        <v>68</v>
      </c>
      <c r="D60" s="31">
        <f ca="1">IFERROR(VLOOKUP(C60,'Proveedores Bienes'!$C$5:$J$1048576,8,0),"")</f>
        <v>0.61</v>
      </c>
      <c r="E60" s="31">
        <f ca="1">IFERROR(VLOOKUP(C60,'Proveedores Servicios'!$C$6:$P$1048576,14,0),"")</f>
        <v>0.6</v>
      </c>
      <c r="F60" s="31">
        <f t="shared" ca="1" si="0"/>
        <v>0.60499999999999998</v>
      </c>
      <c r="G60" s="1" t="str">
        <f t="shared" ca="1" si="1"/>
        <v>En revisión</v>
      </c>
    </row>
    <row r="61" spans="2:7" x14ac:dyDescent="0.2">
      <c r="B61" s="22">
        <v>123456847</v>
      </c>
      <c r="C61" s="1" t="s">
        <v>69</v>
      </c>
      <c r="D61" s="31">
        <f ca="1">IFERROR(VLOOKUP(C61,'Proveedores Bienes'!$C$5:$J$1048576,8,0),"")</f>
        <v>0.85</v>
      </c>
      <c r="E61" s="31">
        <f ca="1">IFERROR(VLOOKUP(C61,'Proveedores Servicios'!$C$6:$P$1048576,14,0),"")</f>
        <v>0.60000000000000009</v>
      </c>
      <c r="F61" s="31">
        <f t="shared" ca="1" si="0"/>
        <v>0.72500000000000009</v>
      </c>
      <c r="G61" s="1" t="str">
        <f t="shared" ca="1" si="1"/>
        <v>En revisión</v>
      </c>
    </row>
    <row r="62" spans="2:7" x14ac:dyDescent="0.2">
      <c r="B62" s="22">
        <v>123456848</v>
      </c>
      <c r="C62" s="1" t="s">
        <v>70</v>
      </c>
      <c r="D62" s="31">
        <f ca="1">IFERROR(VLOOKUP(C62,'Proveedores Bienes'!$C$5:$J$1048576,8,0),"")</f>
        <v>0.64999999999999991</v>
      </c>
      <c r="E62" s="31">
        <f ca="1">IFERROR(VLOOKUP(C62,'Proveedores Servicios'!$C$6:$P$1048576,14,0),"")</f>
        <v>0.73</v>
      </c>
      <c r="F62" s="31">
        <f t="shared" ca="1" si="0"/>
        <v>0.69</v>
      </c>
      <c r="G62" s="1" t="str">
        <f t="shared" ca="1" si="1"/>
        <v>En revisión</v>
      </c>
    </row>
    <row r="63" spans="2:7" x14ac:dyDescent="0.2">
      <c r="B63" s="22">
        <v>123456849</v>
      </c>
      <c r="C63" s="1" t="s">
        <v>71</v>
      </c>
      <c r="D63" s="31">
        <f ca="1">IFERROR(VLOOKUP(C63,'Proveedores Bienes'!$C$5:$J$1048576,8,0),"")</f>
        <v>0.72000000000000008</v>
      </c>
      <c r="E63" s="31">
        <f ca="1">IFERROR(VLOOKUP(C63,'Proveedores Servicios'!$C$6:$P$1048576,14,0),"")</f>
        <v>0.63</v>
      </c>
      <c r="F63" s="31">
        <f t="shared" ca="1" si="0"/>
        <v>0.67500000000000004</v>
      </c>
      <c r="G63" s="1" t="str">
        <f t="shared" ca="1" si="1"/>
        <v>En revisión</v>
      </c>
    </row>
    <row r="64" spans="2:7" x14ac:dyDescent="0.2">
      <c r="B64" s="22">
        <v>123456850</v>
      </c>
      <c r="C64" s="1" t="s">
        <v>72</v>
      </c>
      <c r="D64" s="31">
        <f ca="1">IFERROR(VLOOKUP(C64,'Proveedores Bienes'!$C$5:$J$1048576,8,0),"")</f>
        <v>0.59000000000000008</v>
      </c>
      <c r="E64" s="31">
        <f ca="1">IFERROR(VLOOKUP(C64,'Proveedores Servicios'!$C$6:$P$1048576,14,0),"")</f>
        <v>0.84</v>
      </c>
      <c r="F64" s="31">
        <f t="shared" ca="1" si="0"/>
        <v>0.71500000000000008</v>
      </c>
      <c r="G64" s="1" t="str">
        <f t="shared" ca="1" si="1"/>
        <v>En revisión</v>
      </c>
    </row>
    <row r="65" spans="2:7" x14ac:dyDescent="0.2">
      <c r="B65" s="22">
        <v>123456851</v>
      </c>
      <c r="C65" s="1" t="s">
        <v>73</v>
      </c>
      <c r="D65" s="31">
        <f ca="1">IFERROR(VLOOKUP(C65,'Proveedores Bienes'!$C$5:$J$1048576,8,0),"")</f>
        <v>0.73</v>
      </c>
      <c r="E65" s="31">
        <f ca="1">IFERROR(VLOOKUP(C65,'Proveedores Servicios'!$C$6:$P$1048576,14,0),"")</f>
        <v>0.77</v>
      </c>
      <c r="F65" s="31">
        <f t="shared" ca="1" si="0"/>
        <v>0.75</v>
      </c>
      <c r="G65" s="1" t="str">
        <f t="shared" ca="1" si="1"/>
        <v>En revisión</v>
      </c>
    </row>
    <row r="66" spans="2:7" x14ac:dyDescent="0.2">
      <c r="B66" s="22">
        <v>123456852</v>
      </c>
      <c r="C66" s="1" t="s">
        <v>74</v>
      </c>
      <c r="D66" s="31">
        <f ca="1">IFERROR(VLOOKUP(C66,'Proveedores Bienes'!$C$5:$J$1048576,8,0),"")</f>
        <v>0.67</v>
      </c>
      <c r="E66" s="31">
        <f ca="1">IFERROR(VLOOKUP(C66,'Proveedores Servicios'!$C$6:$P$1048576,14,0),"")</f>
        <v>0.7</v>
      </c>
      <c r="F66" s="31">
        <f t="shared" ca="1" si="0"/>
        <v>0.68500000000000005</v>
      </c>
      <c r="G66" s="1" t="str">
        <f t="shared" ca="1" si="1"/>
        <v>En revisión</v>
      </c>
    </row>
    <row r="67" spans="2:7" x14ac:dyDescent="0.2">
      <c r="B67" s="22">
        <v>123456853</v>
      </c>
      <c r="C67" s="1" t="s">
        <v>75</v>
      </c>
      <c r="D67" s="31">
        <f ca="1">IFERROR(VLOOKUP(C67,'Proveedores Bienes'!$C$5:$J$1048576,8,0),"")</f>
        <v>0.82</v>
      </c>
      <c r="E67" s="31">
        <f ca="1">IFERROR(VLOOKUP(C67,'Proveedores Servicios'!$C$6:$P$1048576,14,0),"")</f>
        <v>0.70000000000000007</v>
      </c>
      <c r="F67" s="31">
        <f t="shared" ca="1" si="0"/>
        <v>0.76</v>
      </c>
      <c r="G67" s="1" t="str">
        <f t="shared" ca="1" si="1"/>
        <v>En revisión</v>
      </c>
    </row>
    <row r="68" spans="2:7" x14ac:dyDescent="0.2">
      <c r="B68" s="22">
        <v>123456854</v>
      </c>
      <c r="C68" s="1" t="s">
        <v>76</v>
      </c>
      <c r="D68" s="31">
        <f ca="1">IFERROR(VLOOKUP(C68,'Proveedores Bienes'!$C$5:$J$1048576,8,0),"")</f>
        <v>0.59000000000000008</v>
      </c>
      <c r="E68" s="31">
        <f ca="1">IFERROR(VLOOKUP(C68,'Proveedores Servicios'!$C$6:$P$1048576,14,0),"")</f>
        <v>0.6100000000000001</v>
      </c>
      <c r="F68" s="31">
        <f t="shared" ref="F68:F131" ca="1" si="2">IFERROR(AVERAGE(D68:E68),"")</f>
        <v>0.60000000000000009</v>
      </c>
      <c r="G68" s="1" t="str">
        <f t="shared" ref="G68:G131" ca="1" si="3">IF(F68&gt;0.8,"Aprobado",IF(F68&gt;0.6,"En revisión","No aprobado"))</f>
        <v>No aprobado</v>
      </c>
    </row>
    <row r="69" spans="2:7" x14ac:dyDescent="0.2">
      <c r="B69" s="22">
        <v>123456855</v>
      </c>
      <c r="C69" s="1" t="s">
        <v>77</v>
      </c>
      <c r="D69" s="31">
        <f ca="1">IFERROR(VLOOKUP(C69,'Proveedores Bienes'!$C$5:$J$1048576,8,0),"")</f>
        <v>0.79999999999999993</v>
      </c>
      <c r="E69" s="31">
        <f ca="1">IFERROR(VLOOKUP(C69,'Proveedores Servicios'!$C$6:$P$1048576,14,0),"")</f>
        <v>0.85999999999999988</v>
      </c>
      <c r="F69" s="31">
        <f t="shared" ca="1" si="2"/>
        <v>0.82999999999999985</v>
      </c>
      <c r="G69" s="1" t="str">
        <f t="shared" ca="1" si="3"/>
        <v>Aprobado</v>
      </c>
    </row>
    <row r="70" spans="2:7" x14ac:dyDescent="0.2">
      <c r="B70" s="22">
        <v>123456856</v>
      </c>
      <c r="C70" s="1" t="s">
        <v>78</v>
      </c>
      <c r="D70" s="31">
        <f ca="1">IFERROR(VLOOKUP(C70,'Proveedores Bienes'!$C$5:$J$1048576,8,0),"")</f>
        <v>0.85999999999999988</v>
      </c>
      <c r="E70" s="31">
        <f ca="1">IFERROR(VLOOKUP(C70,'Proveedores Servicios'!$C$6:$P$1048576,14,0),"")</f>
        <v>0.58000000000000007</v>
      </c>
      <c r="F70" s="31">
        <f t="shared" ca="1" si="2"/>
        <v>0.72</v>
      </c>
      <c r="G70" s="1" t="str">
        <f t="shared" ca="1" si="3"/>
        <v>En revisión</v>
      </c>
    </row>
    <row r="71" spans="2:7" x14ac:dyDescent="0.2">
      <c r="B71" s="22">
        <v>123456857</v>
      </c>
      <c r="C71" s="1" t="s">
        <v>79</v>
      </c>
      <c r="D71" s="31">
        <f ca="1">IFERROR(VLOOKUP(C71,'Proveedores Bienes'!$C$5:$J$1048576,8,0),"")</f>
        <v>0.83000000000000007</v>
      </c>
      <c r="E71" s="31">
        <f ca="1">IFERROR(VLOOKUP(C71,'Proveedores Servicios'!$C$6:$P$1048576,14,0),"")</f>
        <v>0.65</v>
      </c>
      <c r="F71" s="31">
        <f t="shared" ca="1" si="2"/>
        <v>0.74</v>
      </c>
      <c r="G71" s="1" t="str">
        <f t="shared" ca="1" si="3"/>
        <v>En revisión</v>
      </c>
    </row>
    <row r="72" spans="2:7" x14ac:dyDescent="0.2">
      <c r="B72" s="22">
        <v>123456858</v>
      </c>
      <c r="C72" s="1" t="s">
        <v>80</v>
      </c>
      <c r="D72" s="31">
        <f ca="1">IFERROR(VLOOKUP(C72,'Proveedores Bienes'!$C$5:$J$1048576,8,0),"")</f>
        <v>0.62000000000000011</v>
      </c>
      <c r="E72" s="31">
        <f ca="1">IFERROR(VLOOKUP(C72,'Proveedores Servicios'!$C$6:$P$1048576,14,0),"")</f>
        <v>0.69</v>
      </c>
      <c r="F72" s="31">
        <f t="shared" ca="1" si="2"/>
        <v>0.65500000000000003</v>
      </c>
      <c r="G72" s="1" t="str">
        <f t="shared" ca="1" si="3"/>
        <v>En revisión</v>
      </c>
    </row>
    <row r="73" spans="2:7" x14ac:dyDescent="0.2">
      <c r="B73" s="22">
        <v>123456859</v>
      </c>
      <c r="C73" s="1" t="s">
        <v>81</v>
      </c>
      <c r="D73" s="31">
        <f ca="1">IFERROR(VLOOKUP(C73,'Proveedores Bienes'!$C$5:$J$1048576,8,0),"")</f>
        <v>0.65</v>
      </c>
      <c r="E73" s="31">
        <f ca="1">IFERROR(VLOOKUP(C73,'Proveedores Servicios'!$C$6:$P$1048576,14,0),"")</f>
        <v>0.6100000000000001</v>
      </c>
      <c r="F73" s="31">
        <f t="shared" ca="1" si="2"/>
        <v>0.63000000000000012</v>
      </c>
      <c r="G73" s="1" t="str">
        <f t="shared" ca="1" si="3"/>
        <v>En revisión</v>
      </c>
    </row>
    <row r="74" spans="2:7" x14ac:dyDescent="0.2">
      <c r="B74" s="22">
        <v>123456860</v>
      </c>
      <c r="C74" s="1" t="s">
        <v>82</v>
      </c>
      <c r="D74" s="31">
        <f ca="1">IFERROR(VLOOKUP(C74,'Proveedores Bienes'!$C$5:$J$1048576,8,0),"")</f>
        <v>0.68</v>
      </c>
      <c r="E74" s="31">
        <f ca="1">IFERROR(VLOOKUP(C74,'Proveedores Servicios'!$C$6:$P$1048576,14,0),"")</f>
        <v>0.80999999999999994</v>
      </c>
      <c r="F74" s="31">
        <f t="shared" ca="1" si="2"/>
        <v>0.745</v>
      </c>
      <c r="G74" s="1" t="str">
        <f t="shared" ca="1" si="3"/>
        <v>En revisión</v>
      </c>
    </row>
    <row r="75" spans="2:7" x14ac:dyDescent="0.2">
      <c r="B75" s="22">
        <v>123456861</v>
      </c>
      <c r="C75" s="1" t="s">
        <v>83</v>
      </c>
      <c r="D75" s="31">
        <f ca="1">IFERROR(VLOOKUP(C75,'Proveedores Bienes'!$C$5:$J$1048576,8,0),"")</f>
        <v>0.72000000000000008</v>
      </c>
      <c r="E75" s="31">
        <f ca="1">IFERROR(VLOOKUP(C75,'Proveedores Servicios'!$C$6:$P$1048576,14,0),"")</f>
        <v>0.67</v>
      </c>
      <c r="F75" s="31">
        <f t="shared" ca="1" si="2"/>
        <v>0.69500000000000006</v>
      </c>
      <c r="G75" s="1" t="str">
        <f t="shared" ca="1" si="3"/>
        <v>En revisión</v>
      </c>
    </row>
    <row r="76" spans="2:7" x14ac:dyDescent="0.2">
      <c r="B76" s="22">
        <v>123456862</v>
      </c>
      <c r="C76" s="1" t="s">
        <v>84</v>
      </c>
      <c r="D76" s="31">
        <f ca="1">IFERROR(VLOOKUP(C76,'Proveedores Bienes'!$C$5:$J$1048576,8,0),"")</f>
        <v>0.80000000000000016</v>
      </c>
      <c r="E76" s="31">
        <f ca="1">IFERROR(VLOOKUP(C76,'Proveedores Servicios'!$C$6:$P$1048576,14,0),"")</f>
        <v>0.71</v>
      </c>
      <c r="F76" s="31">
        <f t="shared" ca="1" si="2"/>
        <v>0.75500000000000012</v>
      </c>
      <c r="G76" s="1" t="str">
        <f t="shared" ca="1" si="3"/>
        <v>En revisión</v>
      </c>
    </row>
    <row r="77" spans="2:7" x14ac:dyDescent="0.2">
      <c r="B77" s="22">
        <v>123456863</v>
      </c>
      <c r="C77" s="1" t="s">
        <v>85</v>
      </c>
      <c r="D77" s="31">
        <f ca="1">IFERROR(VLOOKUP(C77,'Proveedores Bienes'!$C$5:$J$1048576,8,0),"")</f>
        <v>0.78</v>
      </c>
      <c r="E77" s="31">
        <f ca="1">IFERROR(VLOOKUP(C77,'Proveedores Servicios'!$C$6:$P$1048576,14,0),"")</f>
        <v>0.84</v>
      </c>
      <c r="F77" s="31">
        <f t="shared" ca="1" si="2"/>
        <v>0.81</v>
      </c>
      <c r="G77" s="1" t="str">
        <f t="shared" ca="1" si="3"/>
        <v>Aprobado</v>
      </c>
    </row>
    <row r="78" spans="2:7" x14ac:dyDescent="0.2">
      <c r="B78" s="22">
        <v>123456864</v>
      </c>
      <c r="C78" s="1" t="s">
        <v>86</v>
      </c>
      <c r="D78" s="31">
        <f ca="1">IFERROR(VLOOKUP(C78,'Proveedores Bienes'!$C$5:$J$1048576,8,0),"")</f>
        <v>0.62000000000000011</v>
      </c>
      <c r="E78" s="31">
        <f ca="1">IFERROR(VLOOKUP(C78,'Proveedores Servicios'!$C$6:$P$1048576,14,0),"")</f>
        <v>0.62000000000000011</v>
      </c>
      <c r="F78" s="31">
        <f t="shared" ca="1" si="2"/>
        <v>0.62000000000000011</v>
      </c>
      <c r="G78" s="1" t="str">
        <f t="shared" ca="1" si="3"/>
        <v>En revisión</v>
      </c>
    </row>
    <row r="79" spans="2:7" x14ac:dyDescent="0.2">
      <c r="B79" s="22">
        <v>123456865</v>
      </c>
      <c r="C79" s="1" t="s">
        <v>87</v>
      </c>
      <c r="D79" s="31">
        <f ca="1">IFERROR(VLOOKUP(C79,'Proveedores Bienes'!$C$5:$J$1048576,8,0),"")</f>
        <v>0.6100000000000001</v>
      </c>
      <c r="E79" s="31">
        <f ca="1">IFERROR(VLOOKUP(C79,'Proveedores Servicios'!$C$6:$P$1048576,14,0),"")</f>
        <v>0.69</v>
      </c>
      <c r="F79" s="31">
        <f t="shared" ca="1" si="2"/>
        <v>0.65</v>
      </c>
      <c r="G79" s="1" t="str">
        <f t="shared" ca="1" si="3"/>
        <v>En revisión</v>
      </c>
    </row>
    <row r="80" spans="2:7" x14ac:dyDescent="0.2">
      <c r="B80" s="22">
        <v>123456866</v>
      </c>
      <c r="C80" s="1" t="s">
        <v>88</v>
      </c>
      <c r="D80" s="31">
        <f ca="1">IFERROR(VLOOKUP(C80,'Proveedores Bienes'!$C$5:$J$1048576,8,0),"")</f>
        <v>0.66999999999999993</v>
      </c>
      <c r="E80" s="31">
        <f ca="1">IFERROR(VLOOKUP(C80,'Proveedores Servicios'!$C$6:$P$1048576,14,0),"")</f>
        <v>0.75</v>
      </c>
      <c r="F80" s="31">
        <f t="shared" ca="1" si="2"/>
        <v>0.71</v>
      </c>
      <c r="G80" s="1" t="str">
        <f t="shared" ca="1" si="3"/>
        <v>En revisión</v>
      </c>
    </row>
    <row r="81" spans="2:7" x14ac:dyDescent="0.2">
      <c r="B81" s="22">
        <v>123456867</v>
      </c>
      <c r="C81" s="1" t="s">
        <v>89</v>
      </c>
      <c r="D81" s="31">
        <f ca="1">IFERROR(VLOOKUP(C81,'Proveedores Bienes'!$C$5:$J$1048576,8,0),"")</f>
        <v>0.56999999999999995</v>
      </c>
      <c r="E81" s="31">
        <f ca="1">IFERROR(VLOOKUP(C81,'Proveedores Servicios'!$C$6:$P$1048576,14,0),"")</f>
        <v>0.62000000000000011</v>
      </c>
      <c r="F81" s="31">
        <f t="shared" ca="1" si="2"/>
        <v>0.59499999999999997</v>
      </c>
      <c r="G81" s="1" t="str">
        <f t="shared" ca="1" si="3"/>
        <v>No aprobado</v>
      </c>
    </row>
    <row r="82" spans="2:7" x14ac:dyDescent="0.2">
      <c r="B82" s="22">
        <v>123456868</v>
      </c>
      <c r="C82" s="1" t="s">
        <v>90</v>
      </c>
      <c r="D82" s="31">
        <f ca="1">IFERROR(VLOOKUP(C82,'Proveedores Bienes'!$C$5:$J$1048576,8,0),"")</f>
        <v>0.70000000000000007</v>
      </c>
      <c r="E82" s="31">
        <f ca="1">IFERROR(VLOOKUP(C82,'Proveedores Servicios'!$C$6:$P$1048576,14,0),"")</f>
        <v>0.72000000000000008</v>
      </c>
      <c r="F82" s="31">
        <f t="shared" ca="1" si="2"/>
        <v>0.71000000000000008</v>
      </c>
      <c r="G82" s="1" t="str">
        <f t="shared" ca="1" si="3"/>
        <v>En revisión</v>
      </c>
    </row>
    <row r="83" spans="2:7" x14ac:dyDescent="0.2">
      <c r="B83" s="22">
        <v>123456869</v>
      </c>
      <c r="C83" s="1" t="s">
        <v>91</v>
      </c>
      <c r="D83" s="31">
        <f ca="1">IFERROR(VLOOKUP(C83,'Proveedores Bienes'!$C$5:$J$1048576,8,0),"")</f>
        <v>0.69000000000000006</v>
      </c>
      <c r="E83" s="31">
        <f ca="1">IFERROR(VLOOKUP(C83,'Proveedores Servicios'!$C$6:$P$1048576,14,0),"")</f>
        <v>0.7400000000000001</v>
      </c>
      <c r="F83" s="31">
        <f t="shared" ca="1" si="2"/>
        <v>0.71500000000000008</v>
      </c>
      <c r="G83" s="1" t="str">
        <f t="shared" ca="1" si="3"/>
        <v>En revisión</v>
      </c>
    </row>
    <row r="84" spans="2:7" x14ac:dyDescent="0.2">
      <c r="B84" s="22">
        <v>123456870</v>
      </c>
      <c r="C84" s="1" t="s">
        <v>92</v>
      </c>
      <c r="D84" s="31">
        <f ca="1">IFERROR(VLOOKUP(C84,'Proveedores Bienes'!$C$5:$J$1048576,8,0),"")</f>
        <v>0.9</v>
      </c>
      <c r="E84" s="31">
        <f ca="1">IFERROR(VLOOKUP(C84,'Proveedores Servicios'!$C$6:$P$1048576,14,0),"")</f>
        <v>0.7400000000000001</v>
      </c>
      <c r="F84" s="31">
        <f t="shared" ca="1" si="2"/>
        <v>0.82000000000000006</v>
      </c>
      <c r="G84" s="1" t="str">
        <f t="shared" ca="1" si="3"/>
        <v>Aprobado</v>
      </c>
    </row>
    <row r="85" spans="2:7" x14ac:dyDescent="0.2">
      <c r="B85" s="22">
        <v>123456871</v>
      </c>
      <c r="C85" s="1" t="s">
        <v>93</v>
      </c>
      <c r="D85" s="31">
        <f ca="1">IFERROR(VLOOKUP(C85,'Proveedores Bienes'!$C$5:$J$1048576,8,0),"")</f>
        <v>0.52</v>
      </c>
      <c r="E85" s="31">
        <f ca="1">IFERROR(VLOOKUP(C85,'Proveedores Servicios'!$C$6:$P$1048576,14,0),"")</f>
        <v>0.94999999999999984</v>
      </c>
      <c r="F85" s="31">
        <f t="shared" ca="1" si="2"/>
        <v>0.73499999999999988</v>
      </c>
      <c r="G85" s="1" t="str">
        <f t="shared" ca="1" si="3"/>
        <v>En revisión</v>
      </c>
    </row>
    <row r="86" spans="2:7" x14ac:dyDescent="0.2">
      <c r="B86" s="22">
        <v>123456872</v>
      </c>
      <c r="C86" s="1" t="s">
        <v>94</v>
      </c>
      <c r="D86" s="31">
        <f ca="1">IFERROR(VLOOKUP(C86,'Proveedores Bienes'!$C$5:$J$1048576,8,0),"")</f>
        <v>0.44000000000000006</v>
      </c>
      <c r="E86" s="31">
        <f ca="1">IFERROR(VLOOKUP(C86,'Proveedores Servicios'!$C$6:$P$1048576,14,0),"")</f>
        <v>0.6100000000000001</v>
      </c>
      <c r="F86" s="31">
        <f t="shared" ca="1" si="2"/>
        <v>0.52500000000000013</v>
      </c>
      <c r="G86" s="1" t="str">
        <f t="shared" ca="1" si="3"/>
        <v>No aprobado</v>
      </c>
    </row>
    <row r="87" spans="2:7" x14ac:dyDescent="0.2">
      <c r="B87" s="22">
        <v>123456873</v>
      </c>
      <c r="C87" s="1" t="s">
        <v>95</v>
      </c>
      <c r="D87" s="31">
        <f ca="1">IFERROR(VLOOKUP(C87,'Proveedores Bienes'!$C$5:$J$1048576,8,0),"")</f>
        <v>0.85000000000000009</v>
      </c>
      <c r="E87" s="31">
        <f ca="1">IFERROR(VLOOKUP(C87,'Proveedores Servicios'!$C$6:$P$1048576,14,0),"")</f>
        <v>0.63</v>
      </c>
      <c r="F87" s="31">
        <f t="shared" ca="1" si="2"/>
        <v>0.74</v>
      </c>
      <c r="G87" s="1" t="str">
        <f t="shared" ca="1" si="3"/>
        <v>En revisión</v>
      </c>
    </row>
    <row r="88" spans="2:7" x14ac:dyDescent="0.2">
      <c r="B88" s="22">
        <v>123456874</v>
      </c>
      <c r="C88" s="1" t="s">
        <v>96</v>
      </c>
      <c r="D88" s="31">
        <f ca="1">IFERROR(VLOOKUP(C88,'Proveedores Bienes'!$C$5:$J$1048576,8,0),"")</f>
        <v>0.75</v>
      </c>
      <c r="E88" s="31">
        <f ca="1">IFERROR(VLOOKUP(C88,'Proveedores Servicios'!$C$6:$P$1048576,14,0),"")</f>
        <v>0.72</v>
      </c>
      <c r="F88" s="31">
        <f t="shared" ca="1" si="2"/>
        <v>0.73499999999999999</v>
      </c>
      <c r="G88" s="1" t="str">
        <f t="shared" ca="1" si="3"/>
        <v>En revisión</v>
      </c>
    </row>
    <row r="89" spans="2:7" x14ac:dyDescent="0.2">
      <c r="B89" s="22">
        <v>123456875</v>
      </c>
      <c r="C89" s="1" t="s">
        <v>97</v>
      </c>
      <c r="D89" s="31">
        <f ca="1">IFERROR(VLOOKUP(C89,'Proveedores Bienes'!$C$5:$J$1048576,8,0),"")</f>
        <v>0.76000000000000012</v>
      </c>
      <c r="E89" s="31">
        <f ca="1">IFERROR(VLOOKUP(C89,'Proveedores Servicios'!$C$6:$P$1048576,14,0),"")</f>
        <v>0.83</v>
      </c>
      <c r="F89" s="31">
        <f t="shared" ca="1" si="2"/>
        <v>0.79500000000000004</v>
      </c>
      <c r="G89" s="1" t="str">
        <f t="shared" ca="1" si="3"/>
        <v>En revisión</v>
      </c>
    </row>
    <row r="90" spans="2:7" x14ac:dyDescent="0.2">
      <c r="B90" s="22">
        <v>123456876</v>
      </c>
      <c r="C90" s="1" t="s">
        <v>98</v>
      </c>
      <c r="D90" s="31">
        <f ca="1">IFERROR(VLOOKUP(C90,'Proveedores Bienes'!$C$5:$J$1048576,8,0),"")</f>
        <v>0.75</v>
      </c>
      <c r="E90" s="31">
        <f ca="1">IFERROR(VLOOKUP(C90,'Proveedores Servicios'!$C$6:$P$1048576,14,0),"")</f>
        <v>0.70000000000000007</v>
      </c>
      <c r="F90" s="31">
        <f t="shared" ca="1" si="2"/>
        <v>0.72500000000000009</v>
      </c>
      <c r="G90" s="1" t="str">
        <f t="shared" ca="1" si="3"/>
        <v>En revisión</v>
      </c>
    </row>
    <row r="91" spans="2:7" x14ac:dyDescent="0.2">
      <c r="B91" s="22">
        <v>123456877</v>
      </c>
      <c r="C91" s="1" t="s">
        <v>99</v>
      </c>
      <c r="D91" s="31">
        <f ca="1">IFERROR(VLOOKUP(C91,'Proveedores Bienes'!$C$5:$J$1048576,8,0),"")</f>
        <v>0.87000000000000011</v>
      </c>
      <c r="E91" s="31">
        <f ca="1">IFERROR(VLOOKUP(C91,'Proveedores Servicios'!$C$6:$P$1048576,14,0),"")</f>
        <v>0.61</v>
      </c>
      <c r="F91" s="31">
        <f t="shared" ca="1" si="2"/>
        <v>0.74</v>
      </c>
      <c r="G91" s="1" t="str">
        <f t="shared" ca="1" si="3"/>
        <v>En revisión</v>
      </c>
    </row>
    <row r="92" spans="2:7" x14ac:dyDescent="0.2">
      <c r="B92" s="22">
        <v>123456878</v>
      </c>
      <c r="C92" s="1" t="s">
        <v>100</v>
      </c>
      <c r="D92" s="31">
        <f ca="1">IFERROR(VLOOKUP(C92,'Proveedores Bienes'!$C$5:$J$1048576,8,0),"")</f>
        <v>0.64000000000000012</v>
      </c>
      <c r="E92" s="31">
        <f ca="1">IFERROR(VLOOKUP(C92,'Proveedores Servicios'!$C$6:$P$1048576,14,0),"")</f>
        <v>0.64</v>
      </c>
      <c r="F92" s="31">
        <f t="shared" ca="1" si="2"/>
        <v>0.64000000000000012</v>
      </c>
      <c r="G92" s="1" t="str">
        <f t="shared" ca="1" si="3"/>
        <v>En revisión</v>
      </c>
    </row>
    <row r="93" spans="2:7" x14ac:dyDescent="0.2">
      <c r="B93" s="22">
        <v>123456879</v>
      </c>
      <c r="C93" s="1" t="s">
        <v>101</v>
      </c>
      <c r="D93" s="31">
        <f ca="1">IFERROR(VLOOKUP(C93,'Proveedores Bienes'!$C$5:$J$1048576,8,0),"")</f>
        <v>0.52</v>
      </c>
      <c r="E93" s="31">
        <f ca="1">IFERROR(VLOOKUP(C93,'Proveedores Servicios'!$C$6:$P$1048576,14,0),"")</f>
        <v>0.68</v>
      </c>
      <c r="F93" s="31">
        <f t="shared" ca="1" si="2"/>
        <v>0.60000000000000009</v>
      </c>
      <c r="G93" s="1" t="str">
        <f t="shared" ca="1" si="3"/>
        <v>No aprobado</v>
      </c>
    </row>
    <row r="94" spans="2:7" x14ac:dyDescent="0.2">
      <c r="B94" s="22">
        <v>123456880</v>
      </c>
      <c r="C94" s="1" t="s">
        <v>102</v>
      </c>
      <c r="D94" s="31">
        <f ca="1">IFERROR(VLOOKUP(C94,'Proveedores Bienes'!$C$5:$J$1048576,8,0),"")</f>
        <v>0.66</v>
      </c>
      <c r="E94" s="31">
        <f ca="1">IFERROR(VLOOKUP(C94,'Proveedores Servicios'!$C$6:$P$1048576,14,0),"")</f>
        <v>0.62</v>
      </c>
      <c r="F94" s="31">
        <f t="shared" ca="1" si="2"/>
        <v>0.64</v>
      </c>
      <c r="G94" s="1" t="str">
        <f t="shared" ca="1" si="3"/>
        <v>En revisión</v>
      </c>
    </row>
    <row r="95" spans="2:7" x14ac:dyDescent="0.2">
      <c r="B95" s="22">
        <v>123456881</v>
      </c>
      <c r="C95" s="1" t="s">
        <v>103</v>
      </c>
      <c r="D95" s="31">
        <f ca="1">IFERROR(VLOOKUP(C95,'Proveedores Bienes'!$C$5:$J$1048576,8,0),"")</f>
        <v>0.81</v>
      </c>
      <c r="E95" s="31">
        <f ca="1">IFERROR(VLOOKUP(C95,'Proveedores Servicios'!$C$6:$P$1048576,14,0),"")</f>
        <v>0.75</v>
      </c>
      <c r="F95" s="31">
        <f t="shared" ca="1" si="2"/>
        <v>0.78</v>
      </c>
      <c r="G95" s="1" t="str">
        <f t="shared" ca="1" si="3"/>
        <v>En revisión</v>
      </c>
    </row>
    <row r="96" spans="2:7" x14ac:dyDescent="0.2">
      <c r="B96" s="22">
        <v>123456882</v>
      </c>
      <c r="C96" s="1" t="s">
        <v>104</v>
      </c>
      <c r="D96" s="31">
        <f ca="1">IFERROR(VLOOKUP(C96,'Proveedores Bienes'!$C$5:$J$1048576,8,0),"")</f>
        <v>0.69</v>
      </c>
      <c r="E96" s="31">
        <f ca="1">IFERROR(VLOOKUP(C96,'Proveedores Servicios'!$C$6:$P$1048576,14,0),"")</f>
        <v>0.77</v>
      </c>
      <c r="F96" s="31">
        <f t="shared" ca="1" si="2"/>
        <v>0.73</v>
      </c>
      <c r="G96" s="1" t="str">
        <f t="shared" ca="1" si="3"/>
        <v>En revisión</v>
      </c>
    </row>
    <row r="97" spans="2:7" x14ac:dyDescent="0.2">
      <c r="B97" s="22">
        <v>123456883</v>
      </c>
      <c r="C97" s="1" t="s">
        <v>105</v>
      </c>
      <c r="D97" s="31">
        <f ca="1">IFERROR(VLOOKUP(C97,'Proveedores Bienes'!$C$5:$J$1048576,8,0),"")</f>
        <v>0.69</v>
      </c>
      <c r="E97" s="31">
        <f ca="1">IFERROR(VLOOKUP(C97,'Proveedores Servicios'!$C$6:$P$1048576,14,0),"")</f>
        <v>0.73</v>
      </c>
      <c r="F97" s="31">
        <f t="shared" ca="1" si="2"/>
        <v>0.71</v>
      </c>
      <c r="G97" s="1" t="str">
        <f t="shared" ca="1" si="3"/>
        <v>En revisión</v>
      </c>
    </row>
    <row r="98" spans="2:7" x14ac:dyDescent="0.2">
      <c r="B98" s="22">
        <v>123456884</v>
      </c>
      <c r="C98" s="1" t="s">
        <v>106</v>
      </c>
      <c r="D98" s="31">
        <f ca="1">IFERROR(VLOOKUP(C98,'Proveedores Bienes'!$C$5:$J$1048576,8,0),"")</f>
        <v>0.58000000000000007</v>
      </c>
      <c r="E98" s="31">
        <f ca="1">IFERROR(VLOOKUP(C98,'Proveedores Servicios'!$C$6:$P$1048576,14,0),"")</f>
        <v>0.55000000000000004</v>
      </c>
      <c r="F98" s="31">
        <f t="shared" ca="1" si="2"/>
        <v>0.56500000000000006</v>
      </c>
      <c r="G98" s="1" t="str">
        <f t="shared" ca="1" si="3"/>
        <v>No aprobado</v>
      </c>
    </row>
    <row r="99" spans="2:7" x14ac:dyDescent="0.2">
      <c r="B99" s="22">
        <v>123456885</v>
      </c>
      <c r="C99" s="1" t="s">
        <v>107</v>
      </c>
      <c r="D99" s="31">
        <f ca="1">IFERROR(VLOOKUP(C99,'Proveedores Bienes'!$C$5:$J$1048576,8,0),"")</f>
        <v>0.87</v>
      </c>
      <c r="E99" s="31">
        <f ca="1">IFERROR(VLOOKUP(C99,'Proveedores Servicios'!$C$6:$P$1048576,14,0),"")</f>
        <v>0.67999999999999994</v>
      </c>
      <c r="F99" s="31">
        <f t="shared" ca="1" si="2"/>
        <v>0.77499999999999991</v>
      </c>
      <c r="G99" s="1" t="str">
        <f t="shared" ca="1" si="3"/>
        <v>En revisión</v>
      </c>
    </row>
    <row r="100" spans="2:7" x14ac:dyDescent="0.2">
      <c r="B100" s="22">
        <v>123456886</v>
      </c>
      <c r="C100" s="1" t="s">
        <v>108</v>
      </c>
      <c r="D100" s="31">
        <f ca="1">IFERROR(VLOOKUP(C100,'Proveedores Bienes'!$C$5:$J$1048576,8,0),"")</f>
        <v>0.79999999999999993</v>
      </c>
      <c r="E100" s="31">
        <f ca="1">IFERROR(VLOOKUP(C100,'Proveedores Servicios'!$C$6:$P$1048576,14,0),"")</f>
        <v>0.62</v>
      </c>
      <c r="F100" s="31">
        <f t="shared" ca="1" si="2"/>
        <v>0.71</v>
      </c>
      <c r="G100" s="1" t="str">
        <f t="shared" ca="1" si="3"/>
        <v>En revisión</v>
      </c>
    </row>
    <row r="101" spans="2:7" x14ac:dyDescent="0.2">
      <c r="B101" s="22">
        <v>123456887</v>
      </c>
      <c r="C101" s="1" t="s">
        <v>109</v>
      </c>
      <c r="D101" s="31">
        <f ca="1">IFERROR(VLOOKUP(C101,'Proveedores Bienes'!$C$5:$J$1048576,8,0),"")</f>
        <v>0.67999999999999994</v>
      </c>
      <c r="E101" s="31">
        <f ca="1">IFERROR(VLOOKUP(C101,'Proveedores Servicios'!$C$6:$P$1048576,14,0),"")</f>
        <v>0.82000000000000006</v>
      </c>
      <c r="F101" s="31">
        <f t="shared" ca="1" si="2"/>
        <v>0.75</v>
      </c>
      <c r="G101" s="1" t="str">
        <f t="shared" ca="1" si="3"/>
        <v>En revisión</v>
      </c>
    </row>
    <row r="102" spans="2:7" x14ac:dyDescent="0.2">
      <c r="B102" s="22">
        <v>123456888</v>
      </c>
      <c r="C102" s="1" t="s">
        <v>110</v>
      </c>
      <c r="D102" s="31">
        <f ca="1">IFERROR(VLOOKUP(C102,'Proveedores Bienes'!$C$5:$J$1048576,8,0),"")</f>
        <v>0.73</v>
      </c>
      <c r="E102" s="31">
        <f ca="1">IFERROR(VLOOKUP(C102,'Proveedores Servicios'!$C$6:$P$1048576,14,0),"")</f>
        <v>0.7400000000000001</v>
      </c>
      <c r="F102" s="31">
        <f t="shared" ca="1" si="2"/>
        <v>0.7350000000000001</v>
      </c>
      <c r="G102" s="1" t="str">
        <f t="shared" ca="1" si="3"/>
        <v>En revisión</v>
      </c>
    </row>
    <row r="103" spans="2:7" x14ac:dyDescent="0.2">
      <c r="B103" s="22">
        <v>123456889</v>
      </c>
      <c r="C103" s="1" t="s">
        <v>151</v>
      </c>
      <c r="D103" s="31">
        <f ca="1">IFERROR(VLOOKUP(C103,'Proveedores Bienes'!$C$5:$J$1048576,8,0),"")</f>
        <v>0.79</v>
      </c>
      <c r="E103" s="31">
        <f ca="1">IFERROR(VLOOKUP(C103,'Proveedores Servicios'!$C$6:$P$1048576,14,0),"")</f>
        <v>0.75</v>
      </c>
      <c r="F103" s="31">
        <f t="shared" ca="1" si="2"/>
        <v>0.77</v>
      </c>
      <c r="G103" s="1" t="str">
        <f t="shared" ca="1" si="3"/>
        <v>En revisión</v>
      </c>
    </row>
    <row r="104" spans="2:7" x14ac:dyDescent="0.2">
      <c r="B104" s="22">
        <v>123456890</v>
      </c>
      <c r="C104" s="1" t="s">
        <v>152</v>
      </c>
      <c r="D104" s="31">
        <f ca="1">IFERROR(VLOOKUP(C104,'Proveedores Bienes'!$C$5:$J$1048576,8,0),"")</f>
        <v>0.6100000000000001</v>
      </c>
      <c r="E104" s="31">
        <f ca="1">IFERROR(VLOOKUP(C104,'Proveedores Servicios'!$C$6:$P$1048576,14,0),"")</f>
        <v>0.74</v>
      </c>
      <c r="F104" s="31">
        <f t="shared" ca="1" si="2"/>
        <v>0.67500000000000004</v>
      </c>
      <c r="G104" s="1" t="str">
        <f t="shared" ca="1" si="3"/>
        <v>En revisión</v>
      </c>
    </row>
    <row r="105" spans="2:7" x14ac:dyDescent="0.2">
      <c r="B105" s="22">
        <v>123456891</v>
      </c>
      <c r="C105" s="1" t="s">
        <v>153</v>
      </c>
      <c r="D105" s="31">
        <f ca="1">IFERROR(VLOOKUP(C105,'Proveedores Bienes'!$C$5:$J$1048576,8,0),"")</f>
        <v>0.7</v>
      </c>
      <c r="E105" s="31">
        <f ca="1">IFERROR(VLOOKUP(C105,'Proveedores Servicios'!$C$6:$P$1048576,14,0),"")</f>
        <v>0.65</v>
      </c>
      <c r="F105" s="31">
        <f t="shared" ca="1" si="2"/>
        <v>0.67500000000000004</v>
      </c>
      <c r="G105" s="1" t="str">
        <f t="shared" ca="1" si="3"/>
        <v>En revisión</v>
      </c>
    </row>
    <row r="106" spans="2:7" x14ac:dyDescent="0.2">
      <c r="B106" s="22">
        <v>123456892</v>
      </c>
      <c r="C106" s="1" t="s">
        <v>154</v>
      </c>
      <c r="D106" s="31">
        <f ca="1">IFERROR(VLOOKUP(C106,'Proveedores Bienes'!$C$5:$J$1048576,8,0),"")</f>
        <v>0.53</v>
      </c>
      <c r="E106" s="31">
        <f ca="1">IFERROR(VLOOKUP(C106,'Proveedores Servicios'!$C$6:$P$1048576,14,0),"")</f>
        <v>0.80999999999999994</v>
      </c>
      <c r="F106" s="31">
        <f t="shared" ca="1" si="2"/>
        <v>0.66999999999999993</v>
      </c>
      <c r="G106" s="1" t="str">
        <f t="shared" ca="1" si="3"/>
        <v>En revisión</v>
      </c>
    </row>
    <row r="107" spans="2:7" x14ac:dyDescent="0.2">
      <c r="B107" s="22">
        <v>123456893</v>
      </c>
      <c r="C107" s="1" t="s">
        <v>155</v>
      </c>
      <c r="D107" s="31">
        <f ca="1">IFERROR(VLOOKUP(C107,'Proveedores Bienes'!$C$5:$J$1048576,8,0),"")</f>
        <v>0.72</v>
      </c>
      <c r="E107" s="31">
        <f ca="1">IFERROR(VLOOKUP(C107,'Proveedores Servicios'!$C$6:$P$1048576,14,0),"")</f>
        <v>0.66</v>
      </c>
      <c r="F107" s="31">
        <f t="shared" ca="1" si="2"/>
        <v>0.69</v>
      </c>
      <c r="G107" s="1" t="str">
        <f t="shared" ca="1" si="3"/>
        <v>En revisión</v>
      </c>
    </row>
    <row r="108" spans="2:7" x14ac:dyDescent="0.2">
      <c r="B108" s="22">
        <v>123456894</v>
      </c>
      <c r="C108" s="1" t="s">
        <v>156</v>
      </c>
      <c r="D108" s="31">
        <f ca="1">IFERROR(VLOOKUP(C108,'Proveedores Bienes'!$C$5:$J$1048576,8,0),"")</f>
        <v>0.68000000000000016</v>
      </c>
      <c r="E108" s="31">
        <f ca="1">IFERROR(VLOOKUP(C108,'Proveedores Servicios'!$C$6:$P$1048576,14,0),"")</f>
        <v>0.70999999999999985</v>
      </c>
      <c r="F108" s="31">
        <f t="shared" ca="1" si="2"/>
        <v>0.69500000000000006</v>
      </c>
      <c r="G108" s="1" t="str">
        <f t="shared" ca="1" si="3"/>
        <v>En revisión</v>
      </c>
    </row>
    <row r="109" spans="2:7" x14ac:dyDescent="0.2">
      <c r="B109" s="22">
        <v>123456895</v>
      </c>
      <c r="C109" s="1" t="s">
        <v>157</v>
      </c>
      <c r="D109" s="31">
        <f ca="1">IFERROR(VLOOKUP(C109,'Proveedores Bienes'!$C$5:$J$1048576,8,0),"")</f>
        <v>0.54</v>
      </c>
      <c r="E109" s="31">
        <f ca="1">IFERROR(VLOOKUP(C109,'Proveedores Servicios'!$C$6:$P$1048576,14,0),"")</f>
        <v>0.84000000000000008</v>
      </c>
      <c r="F109" s="31">
        <f t="shared" ca="1" si="2"/>
        <v>0.69000000000000006</v>
      </c>
      <c r="G109" s="1" t="str">
        <f t="shared" ca="1" si="3"/>
        <v>En revisión</v>
      </c>
    </row>
    <row r="110" spans="2:7" x14ac:dyDescent="0.2">
      <c r="B110" s="22">
        <v>123456896</v>
      </c>
      <c r="C110" s="1" t="s">
        <v>158</v>
      </c>
      <c r="D110" s="31">
        <f ca="1">IFERROR(VLOOKUP(C110,'Proveedores Bienes'!$C$5:$J$1048576,8,0),"")</f>
        <v>0.67000000000000015</v>
      </c>
      <c r="E110" s="31">
        <f ca="1">IFERROR(VLOOKUP(C110,'Proveedores Servicios'!$C$6:$P$1048576,14,0),"")</f>
        <v>0.64000000000000012</v>
      </c>
      <c r="F110" s="31">
        <f t="shared" ca="1" si="2"/>
        <v>0.65500000000000014</v>
      </c>
      <c r="G110" s="1" t="str">
        <f t="shared" ca="1" si="3"/>
        <v>En revisión</v>
      </c>
    </row>
    <row r="111" spans="2:7" x14ac:dyDescent="0.2">
      <c r="B111" s="22">
        <v>123456897</v>
      </c>
      <c r="C111" s="1" t="s">
        <v>159</v>
      </c>
      <c r="D111" s="31">
        <f ca="1">IFERROR(VLOOKUP(C111,'Proveedores Bienes'!$C$5:$J$1048576,8,0),"")</f>
        <v>0.56000000000000005</v>
      </c>
      <c r="E111" s="31">
        <f ca="1">IFERROR(VLOOKUP(C111,'Proveedores Servicios'!$C$6:$P$1048576,14,0),"")</f>
        <v>0.66999999999999993</v>
      </c>
      <c r="F111" s="31">
        <f t="shared" ca="1" si="2"/>
        <v>0.61499999999999999</v>
      </c>
      <c r="G111" s="1" t="str">
        <f t="shared" ca="1" si="3"/>
        <v>En revisión</v>
      </c>
    </row>
    <row r="112" spans="2:7" x14ac:dyDescent="0.2">
      <c r="B112" s="22">
        <v>123456898</v>
      </c>
      <c r="C112" s="1" t="s">
        <v>160</v>
      </c>
      <c r="D112" s="31">
        <f ca="1">IFERROR(VLOOKUP(C112,'Proveedores Bienes'!$C$5:$J$1048576,8,0),"")</f>
        <v>0.63000000000000012</v>
      </c>
      <c r="E112" s="31">
        <f ca="1">IFERROR(VLOOKUP(C112,'Proveedores Servicios'!$C$6:$P$1048576,14,0),"")</f>
        <v>0.73</v>
      </c>
      <c r="F112" s="31">
        <f t="shared" ca="1" si="2"/>
        <v>0.68</v>
      </c>
      <c r="G112" s="1" t="str">
        <f t="shared" ca="1" si="3"/>
        <v>En revisión</v>
      </c>
    </row>
    <row r="113" spans="2:7" x14ac:dyDescent="0.2">
      <c r="B113" s="22">
        <v>123456899</v>
      </c>
      <c r="C113" s="1" t="s">
        <v>161</v>
      </c>
      <c r="D113" s="31">
        <f ca="1">IFERROR(VLOOKUP(C113,'Proveedores Bienes'!$C$5:$J$1048576,8,0),"")</f>
        <v>0.83</v>
      </c>
      <c r="E113" s="31">
        <f ca="1">IFERROR(VLOOKUP(C113,'Proveedores Servicios'!$C$6:$P$1048576,14,0),"")</f>
        <v>0.60999999999999988</v>
      </c>
      <c r="F113" s="31">
        <f t="shared" ca="1" si="2"/>
        <v>0.72</v>
      </c>
      <c r="G113" s="1" t="str">
        <f t="shared" ca="1" si="3"/>
        <v>En revisión</v>
      </c>
    </row>
    <row r="114" spans="2:7" x14ac:dyDescent="0.2">
      <c r="B114" s="22">
        <v>123456900</v>
      </c>
      <c r="C114" s="1" t="s">
        <v>162</v>
      </c>
      <c r="D114" s="31">
        <f ca="1">IFERROR(VLOOKUP(C114,'Proveedores Bienes'!$C$5:$J$1048576,8,0),"")</f>
        <v>0.64</v>
      </c>
      <c r="E114" s="31">
        <f ca="1">IFERROR(VLOOKUP(C114,'Proveedores Servicios'!$C$6:$P$1048576,14,0),"")</f>
        <v>0.76999999999999991</v>
      </c>
      <c r="F114" s="31">
        <f t="shared" ca="1" si="2"/>
        <v>0.70499999999999996</v>
      </c>
      <c r="G114" s="1" t="str">
        <f t="shared" ca="1" si="3"/>
        <v>En revisión</v>
      </c>
    </row>
    <row r="115" spans="2:7" x14ac:dyDescent="0.2">
      <c r="B115" s="22">
        <v>123456901</v>
      </c>
      <c r="C115" s="1" t="s">
        <v>163</v>
      </c>
      <c r="D115" s="31">
        <f ca="1">IFERROR(VLOOKUP(C115,'Proveedores Bienes'!$C$5:$J$1048576,8,0),"")</f>
        <v>0.88</v>
      </c>
      <c r="E115" s="31">
        <f ca="1">IFERROR(VLOOKUP(C115,'Proveedores Servicios'!$C$6:$P$1048576,14,0),"")</f>
        <v>0.76</v>
      </c>
      <c r="F115" s="31">
        <f t="shared" ca="1" si="2"/>
        <v>0.82000000000000006</v>
      </c>
      <c r="G115" s="1" t="str">
        <f t="shared" ca="1" si="3"/>
        <v>Aprobado</v>
      </c>
    </row>
    <row r="116" spans="2:7" x14ac:dyDescent="0.2">
      <c r="B116" s="22">
        <v>123456902</v>
      </c>
      <c r="C116" s="1" t="s">
        <v>164</v>
      </c>
      <c r="D116" s="31">
        <f ca="1">IFERROR(VLOOKUP(C116,'Proveedores Bienes'!$C$5:$J$1048576,8,0),"")</f>
        <v>0.84</v>
      </c>
      <c r="E116" s="31">
        <f ca="1">IFERROR(VLOOKUP(C116,'Proveedores Servicios'!$C$6:$P$1048576,14,0),"")</f>
        <v>0.68</v>
      </c>
      <c r="F116" s="31">
        <f t="shared" ca="1" si="2"/>
        <v>0.76</v>
      </c>
      <c r="G116" s="1" t="str">
        <f t="shared" ca="1" si="3"/>
        <v>En revisión</v>
      </c>
    </row>
    <row r="117" spans="2:7" x14ac:dyDescent="0.2">
      <c r="B117" s="22">
        <v>123456903</v>
      </c>
      <c r="C117" s="1" t="s">
        <v>165</v>
      </c>
      <c r="D117" s="31">
        <f ca="1">IFERROR(VLOOKUP(C117,'Proveedores Bienes'!$C$5:$J$1048576,8,0),"")</f>
        <v>0.67</v>
      </c>
      <c r="E117" s="31">
        <f ca="1">IFERROR(VLOOKUP(C117,'Proveedores Servicios'!$C$6:$P$1048576,14,0),"")</f>
        <v>0.83</v>
      </c>
      <c r="F117" s="31">
        <f t="shared" ca="1" si="2"/>
        <v>0.75</v>
      </c>
      <c r="G117" s="1" t="str">
        <f t="shared" ca="1" si="3"/>
        <v>En revisión</v>
      </c>
    </row>
    <row r="118" spans="2:7" x14ac:dyDescent="0.2">
      <c r="B118" s="22">
        <v>123456904</v>
      </c>
      <c r="C118" s="1" t="s">
        <v>166</v>
      </c>
      <c r="D118" s="31">
        <f ca="1">IFERROR(VLOOKUP(C118,'Proveedores Bienes'!$C$5:$J$1048576,8,0),"")</f>
        <v>0.59</v>
      </c>
      <c r="E118" s="31">
        <f ca="1">IFERROR(VLOOKUP(C118,'Proveedores Servicios'!$C$6:$P$1048576,14,0),"")</f>
        <v>0.69000000000000017</v>
      </c>
      <c r="F118" s="31">
        <f t="shared" ca="1" si="2"/>
        <v>0.64000000000000012</v>
      </c>
      <c r="G118" s="1" t="str">
        <f t="shared" ca="1" si="3"/>
        <v>En revisión</v>
      </c>
    </row>
    <row r="119" spans="2:7" x14ac:dyDescent="0.2">
      <c r="B119" s="22">
        <v>123456905</v>
      </c>
      <c r="C119" s="1" t="s">
        <v>167</v>
      </c>
      <c r="D119" s="31">
        <f ca="1">IFERROR(VLOOKUP(C119,'Proveedores Bienes'!$C$5:$J$1048576,8,0),"")</f>
        <v>0.74</v>
      </c>
      <c r="E119" s="31">
        <f ca="1">IFERROR(VLOOKUP(C119,'Proveedores Servicios'!$C$6:$P$1048576,14,0),"")</f>
        <v>0.56999999999999995</v>
      </c>
      <c r="F119" s="31">
        <f t="shared" ca="1" si="2"/>
        <v>0.65500000000000003</v>
      </c>
      <c r="G119" s="1" t="str">
        <f t="shared" ca="1" si="3"/>
        <v>En revisión</v>
      </c>
    </row>
    <row r="120" spans="2:7" x14ac:dyDescent="0.2">
      <c r="B120" s="22">
        <v>123456906</v>
      </c>
      <c r="C120" s="1" t="s">
        <v>168</v>
      </c>
      <c r="D120" s="31">
        <f ca="1">IFERROR(VLOOKUP(C120,'Proveedores Bienes'!$C$5:$J$1048576,8,0),"")</f>
        <v>0.66</v>
      </c>
      <c r="E120" s="31">
        <f ca="1">IFERROR(VLOOKUP(C120,'Proveedores Servicios'!$C$6:$P$1048576,14,0),"")</f>
        <v>0.67000000000000015</v>
      </c>
      <c r="F120" s="31">
        <f t="shared" ca="1" si="2"/>
        <v>0.66500000000000004</v>
      </c>
      <c r="G120" s="1" t="str">
        <f t="shared" ca="1" si="3"/>
        <v>En revisión</v>
      </c>
    </row>
    <row r="121" spans="2:7" x14ac:dyDescent="0.2">
      <c r="B121" s="22">
        <v>123456907</v>
      </c>
      <c r="C121" s="1" t="s">
        <v>169</v>
      </c>
      <c r="D121" s="31">
        <f ca="1">IFERROR(VLOOKUP(C121,'Proveedores Bienes'!$C$5:$J$1048576,8,0),"")</f>
        <v>0.53</v>
      </c>
      <c r="E121" s="31">
        <f ca="1">IFERROR(VLOOKUP(C121,'Proveedores Servicios'!$C$6:$P$1048576,14,0),"")</f>
        <v>0.65999999999999992</v>
      </c>
      <c r="F121" s="31">
        <f t="shared" ca="1" si="2"/>
        <v>0.59499999999999997</v>
      </c>
      <c r="G121" s="1" t="str">
        <f t="shared" ca="1" si="3"/>
        <v>No aprobado</v>
      </c>
    </row>
    <row r="122" spans="2:7" x14ac:dyDescent="0.2">
      <c r="B122" s="22">
        <v>123456908</v>
      </c>
      <c r="C122" s="1" t="s">
        <v>170</v>
      </c>
      <c r="D122" s="31">
        <f ca="1">IFERROR(VLOOKUP(C122,'Proveedores Bienes'!$C$5:$J$1048576,8,0),"")</f>
        <v>0.59</v>
      </c>
      <c r="E122" s="31">
        <f ca="1">IFERROR(VLOOKUP(C122,'Proveedores Servicios'!$C$6:$P$1048576,14,0),"")</f>
        <v>0.55999999999999994</v>
      </c>
      <c r="F122" s="31">
        <f t="shared" ca="1" si="2"/>
        <v>0.57499999999999996</v>
      </c>
      <c r="G122" s="1" t="str">
        <f t="shared" ca="1" si="3"/>
        <v>No aprobado</v>
      </c>
    </row>
    <row r="123" spans="2:7" x14ac:dyDescent="0.2">
      <c r="B123" s="22">
        <v>123456909</v>
      </c>
      <c r="C123" s="1" t="s">
        <v>171</v>
      </c>
      <c r="D123" s="31">
        <f ca="1">IFERROR(VLOOKUP(C123,'Proveedores Bienes'!$C$5:$J$1048576,8,0),"")</f>
        <v>0.51</v>
      </c>
      <c r="E123" s="31">
        <f ca="1">IFERROR(VLOOKUP(C123,'Proveedores Servicios'!$C$6:$P$1048576,14,0),"")</f>
        <v>0.80999999999999994</v>
      </c>
      <c r="F123" s="31">
        <f t="shared" ca="1" si="2"/>
        <v>0.65999999999999992</v>
      </c>
      <c r="G123" s="1" t="str">
        <f t="shared" ca="1" si="3"/>
        <v>En revisión</v>
      </c>
    </row>
    <row r="124" spans="2:7" x14ac:dyDescent="0.2">
      <c r="B124" s="22">
        <v>123456910</v>
      </c>
      <c r="C124" s="1" t="s">
        <v>172</v>
      </c>
      <c r="D124" s="31">
        <f ca="1">IFERROR(VLOOKUP(C124,'Proveedores Bienes'!$C$5:$J$1048576,8,0),"")</f>
        <v>0.52</v>
      </c>
      <c r="E124" s="31">
        <f ca="1">IFERROR(VLOOKUP(C124,'Proveedores Servicios'!$C$6:$P$1048576,14,0),"")</f>
        <v>0.66</v>
      </c>
      <c r="F124" s="31">
        <f t="shared" ca="1" si="2"/>
        <v>0.59000000000000008</v>
      </c>
      <c r="G124" s="1" t="str">
        <f t="shared" ca="1" si="3"/>
        <v>No aprobado</v>
      </c>
    </row>
    <row r="125" spans="2:7" x14ac:dyDescent="0.2">
      <c r="B125" s="22">
        <v>123456911</v>
      </c>
      <c r="C125" s="1" t="s">
        <v>173</v>
      </c>
      <c r="D125" s="31">
        <f ca="1">IFERROR(VLOOKUP(C125,'Proveedores Bienes'!$C$5:$J$1048576,8,0),"")</f>
        <v>0.71</v>
      </c>
      <c r="E125" s="31">
        <f ca="1">IFERROR(VLOOKUP(C125,'Proveedores Servicios'!$C$6:$P$1048576,14,0),"")</f>
        <v>0.6100000000000001</v>
      </c>
      <c r="F125" s="31">
        <f t="shared" ca="1" si="2"/>
        <v>0.66</v>
      </c>
      <c r="G125" s="1" t="str">
        <f t="shared" ca="1" si="3"/>
        <v>En revisión</v>
      </c>
    </row>
    <row r="126" spans="2:7" x14ac:dyDescent="0.2">
      <c r="B126" s="22">
        <v>123456912</v>
      </c>
      <c r="C126" s="1" t="s">
        <v>174</v>
      </c>
      <c r="D126" s="31">
        <f ca="1">IFERROR(VLOOKUP(C126,'Proveedores Bienes'!$C$5:$J$1048576,8,0),"")</f>
        <v>0.59000000000000008</v>
      </c>
      <c r="E126" s="31">
        <f ca="1">IFERROR(VLOOKUP(C126,'Proveedores Servicios'!$C$6:$P$1048576,14,0),"")</f>
        <v>0.71</v>
      </c>
      <c r="F126" s="31">
        <f t="shared" ca="1" si="2"/>
        <v>0.65</v>
      </c>
      <c r="G126" s="1" t="str">
        <f t="shared" ca="1" si="3"/>
        <v>En revisión</v>
      </c>
    </row>
    <row r="127" spans="2:7" x14ac:dyDescent="0.2">
      <c r="B127" s="22">
        <v>123456913</v>
      </c>
      <c r="C127" s="1" t="s">
        <v>175</v>
      </c>
      <c r="D127" s="31">
        <f ca="1">IFERROR(VLOOKUP(C127,'Proveedores Bienes'!$C$5:$J$1048576,8,0),"")</f>
        <v>0.69</v>
      </c>
      <c r="E127" s="31">
        <f ca="1">IFERROR(VLOOKUP(C127,'Proveedores Servicios'!$C$6:$P$1048576,14,0),"")</f>
        <v>0.73</v>
      </c>
      <c r="F127" s="31">
        <f t="shared" ca="1" si="2"/>
        <v>0.71</v>
      </c>
      <c r="G127" s="1" t="str">
        <f t="shared" ca="1" si="3"/>
        <v>En revisión</v>
      </c>
    </row>
    <row r="128" spans="2:7" x14ac:dyDescent="0.2">
      <c r="B128" s="22">
        <v>123456914</v>
      </c>
      <c r="C128" s="1" t="s">
        <v>176</v>
      </c>
      <c r="D128" s="31">
        <f ca="1">IFERROR(VLOOKUP(C128,'Proveedores Bienes'!$C$5:$J$1048576,8,0),"")</f>
        <v>0.59000000000000008</v>
      </c>
      <c r="E128" s="31">
        <f ca="1">IFERROR(VLOOKUP(C128,'Proveedores Servicios'!$C$6:$P$1048576,14,0),"")</f>
        <v>0.52</v>
      </c>
      <c r="F128" s="31">
        <f t="shared" ca="1" si="2"/>
        <v>0.55500000000000005</v>
      </c>
      <c r="G128" s="1" t="str">
        <f t="shared" ca="1" si="3"/>
        <v>No aprobado</v>
      </c>
    </row>
    <row r="129" spans="2:7" x14ac:dyDescent="0.2">
      <c r="B129" s="22">
        <v>123456915</v>
      </c>
      <c r="C129" s="1" t="s">
        <v>177</v>
      </c>
      <c r="D129" s="31">
        <f ca="1">IFERROR(VLOOKUP(C129,'Proveedores Bienes'!$C$5:$J$1048576,8,0),"")</f>
        <v>0.76</v>
      </c>
      <c r="E129" s="31">
        <f ca="1">IFERROR(VLOOKUP(C129,'Proveedores Servicios'!$C$6:$P$1048576,14,0),"")</f>
        <v>0.76</v>
      </c>
      <c r="F129" s="31">
        <f t="shared" ca="1" si="2"/>
        <v>0.76</v>
      </c>
      <c r="G129" s="1" t="str">
        <f t="shared" ca="1" si="3"/>
        <v>En revisión</v>
      </c>
    </row>
    <row r="130" spans="2:7" x14ac:dyDescent="0.2">
      <c r="B130" s="22">
        <v>123456916</v>
      </c>
      <c r="C130" s="1" t="s">
        <v>178</v>
      </c>
      <c r="D130" s="31">
        <f ca="1">IFERROR(VLOOKUP(C130,'Proveedores Bienes'!$C$5:$J$1048576,8,0),"")</f>
        <v>0.63000000000000012</v>
      </c>
      <c r="E130" s="31">
        <f ca="1">IFERROR(VLOOKUP(C130,'Proveedores Servicios'!$C$6:$P$1048576,14,0),"")</f>
        <v>0.61999999999999988</v>
      </c>
      <c r="F130" s="31">
        <f t="shared" ca="1" si="2"/>
        <v>0.625</v>
      </c>
      <c r="G130" s="1" t="str">
        <f t="shared" ca="1" si="3"/>
        <v>En revisión</v>
      </c>
    </row>
    <row r="131" spans="2:7" x14ac:dyDescent="0.2">
      <c r="B131" s="22">
        <v>123456917</v>
      </c>
      <c r="C131" s="1" t="s">
        <v>179</v>
      </c>
      <c r="D131" s="31">
        <f ca="1">IFERROR(VLOOKUP(C131,'Proveedores Bienes'!$C$5:$J$1048576,8,0),"")</f>
        <v>0.88000000000000012</v>
      </c>
      <c r="E131" s="31">
        <f ca="1">IFERROR(VLOOKUP(C131,'Proveedores Servicios'!$C$6:$P$1048576,14,0),"")</f>
        <v>0.72</v>
      </c>
      <c r="F131" s="31">
        <f t="shared" ca="1" si="2"/>
        <v>0.8</v>
      </c>
      <c r="G131" s="1" t="str">
        <f t="shared" ca="1" si="3"/>
        <v>En revisión</v>
      </c>
    </row>
    <row r="132" spans="2:7" x14ac:dyDescent="0.2">
      <c r="B132" s="22">
        <v>123456918</v>
      </c>
      <c r="C132" s="1" t="s">
        <v>180</v>
      </c>
      <c r="D132" s="31">
        <f ca="1">IFERROR(VLOOKUP(C132,'Proveedores Bienes'!$C$5:$J$1048576,8,0),"")</f>
        <v>0.96000000000000008</v>
      </c>
      <c r="E132" s="31">
        <f ca="1">IFERROR(VLOOKUP(C132,'Proveedores Servicios'!$C$6:$P$1048576,14,0),"")</f>
        <v>0.54999999999999993</v>
      </c>
      <c r="F132" s="31">
        <f t="shared" ref="F132:F195" ca="1" si="4">IFERROR(AVERAGE(D132:E132),"")</f>
        <v>0.755</v>
      </c>
      <c r="G132" s="1" t="str">
        <f t="shared" ref="G132:G195" ca="1" si="5">IF(F132&gt;0.8,"Aprobado",IF(F132&gt;0.6,"En revisión","No aprobado"))</f>
        <v>En revisión</v>
      </c>
    </row>
    <row r="133" spans="2:7" x14ac:dyDescent="0.2">
      <c r="B133" s="22">
        <v>123456919</v>
      </c>
      <c r="C133" s="1" t="s">
        <v>181</v>
      </c>
      <c r="D133" s="31">
        <f ca="1">IFERROR(VLOOKUP(C133,'Proveedores Bienes'!$C$5:$J$1048576,8,0),"")</f>
        <v>0.65999999999999992</v>
      </c>
      <c r="E133" s="31">
        <f ca="1">IFERROR(VLOOKUP(C133,'Proveedores Servicios'!$C$6:$P$1048576,14,0),"")</f>
        <v>0.6</v>
      </c>
      <c r="F133" s="31">
        <f t="shared" ca="1" si="4"/>
        <v>0.62999999999999989</v>
      </c>
      <c r="G133" s="1" t="str">
        <f t="shared" ca="1" si="5"/>
        <v>En revisión</v>
      </c>
    </row>
    <row r="134" spans="2:7" x14ac:dyDescent="0.2">
      <c r="B134" s="22">
        <v>123456920</v>
      </c>
      <c r="C134" s="1" t="s">
        <v>182</v>
      </c>
      <c r="D134" s="31">
        <f ca="1">IFERROR(VLOOKUP(C134,'Proveedores Bienes'!$C$5:$J$1048576,8,0),"")</f>
        <v>0.63</v>
      </c>
      <c r="E134" s="31">
        <f ca="1">IFERROR(VLOOKUP(C134,'Proveedores Servicios'!$C$6:$P$1048576,14,0),"")</f>
        <v>0.48999999999999994</v>
      </c>
      <c r="F134" s="31">
        <f t="shared" ca="1" si="4"/>
        <v>0.55999999999999994</v>
      </c>
      <c r="G134" s="1" t="str">
        <f t="shared" ca="1" si="5"/>
        <v>No aprobado</v>
      </c>
    </row>
    <row r="135" spans="2:7" x14ac:dyDescent="0.2">
      <c r="B135" s="22">
        <v>123456921</v>
      </c>
      <c r="C135" s="1" t="s">
        <v>183</v>
      </c>
      <c r="D135" s="31">
        <f ca="1">IFERROR(VLOOKUP(C135,'Proveedores Bienes'!$C$5:$J$1048576,8,0),"")</f>
        <v>0.75</v>
      </c>
      <c r="E135" s="31">
        <f ca="1">IFERROR(VLOOKUP(C135,'Proveedores Servicios'!$C$6:$P$1048576,14,0),"")</f>
        <v>0.8</v>
      </c>
      <c r="F135" s="31">
        <f t="shared" ca="1" si="4"/>
        <v>0.77500000000000002</v>
      </c>
      <c r="G135" s="1" t="str">
        <f t="shared" ca="1" si="5"/>
        <v>En revisión</v>
      </c>
    </row>
    <row r="136" spans="2:7" x14ac:dyDescent="0.2">
      <c r="B136" s="22">
        <v>123456922</v>
      </c>
      <c r="C136" s="1" t="s">
        <v>184</v>
      </c>
      <c r="D136" s="31">
        <f ca="1">IFERROR(VLOOKUP(C136,'Proveedores Bienes'!$C$5:$J$1048576,8,0),"")</f>
        <v>0.64000000000000012</v>
      </c>
      <c r="E136" s="31">
        <f ca="1">IFERROR(VLOOKUP(C136,'Proveedores Servicios'!$C$6:$P$1048576,14,0),"")</f>
        <v>0.6399999999999999</v>
      </c>
      <c r="F136" s="31">
        <f t="shared" ca="1" si="4"/>
        <v>0.64</v>
      </c>
      <c r="G136" s="1" t="str">
        <f t="shared" ca="1" si="5"/>
        <v>En revisión</v>
      </c>
    </row>
    <row r="137" spans="2:7" x14ac:dyDescent="0.2">
      <c r="B137" s="22">
        <v>123456923</v>
      </c>
      <c r="C137" s="1" t="s">
        <v>185</v>
      </c>
      <c r="D137" s="31">
        <f ca="1">IFERROR(VLOOKUP(C137,'Proveedores Bienes'!$C$5:$J$1048576,8,0),"")</f>
        <v>0.53</v>
      </c>
      <c r="E137" s="31">
        <f ca="1">IFERROR(VLOOKUP(C137,'Proveedores Servicios'!$C$6:$P$1048576,14,0),"")</f>
        <v>0.71000000000000008</v>
      </c>
      <c r="F137" s="31">
        <f t="shared" ca="1" si="4"/>
        <v>0.62000000000000011</v>
      </c>
      <c r="G137" s="1" t="str">
        <f t="shared" ca="1" si="5"/>
        <v>En revisión</v>
      </c>
    </row>
    <row r="138" spans="2:7" x14ac:dyDescent="0.2">
      <c r="B138" s="22">
        <v>123456924</v>
      </c>
      <c r="C138" s="1" t="s">
        <v>186</v>
      </c>
      <c r="D138" s="31">
        <f ca="1">IFERROR(VLOOKUP(C138,'Proveedores Bienes'!$C$5:$J$1048576,8,0),"")</f>
        <v>0.78</v>
      </c>
      <c r="E138" s="31">
        <f ca="1">IFERROR(VLOOKUP(C138,'Proveedores Servicios'!$C$6:$P$1048576,14,0),"")</f>
        <v>0.72999999999999987</v>
      </c>
      <c r="F138" s="31">
        <f t="shared" ca="1" si="4"/>
        <v>0.75499999999999989</v>
      </c>
      <c r="G138" s="1" t="str">
        <f t="shared" ca="1" si="5"/>
        <v>En revisión</v>
      </c>
    </row>
    <row r="139" spans="2:7" x14ac:dyDescent="0.2">
      <c r="B139" s="22">
        <v>123456925</v>
      </c>
      <c r="C139" s="1" t="s">
        <v>187</v>
      </c>
      <c r="D139" s="31">
        <f ca="1">IFERROR(VLOOKUP(C139,'Proveedores Bienes'!$C$5:$J$1048576,8,0),"")</f>
        <v>0.6</v>
      </c>
      <c r="E139" s="31">
        <f ca="1">IFERROR(VLOOKUP(C139,'Proveedores Servicios'!$C$6:$P$1048576,14,0),"")</f>
        <v>0.61</v>
      </c>
      <c r="F139" s="31">
        <f t="shared" ca="1" si="4"/>
        <v>0.60499999999999998</v>
      </c>
      <c r="G139" s="1" t="str">
        <f t="shared" ca="1" si="5"/>
        <v>En revisión</v>
      </c>
    </row>
    <row r="140" spans="2:7" x14ac:dyDescent="0.2">
      <c r="B140" s="22">
        <v>123456926</v>
      </c>
      <c r="C140" s="1" t="s">
        <v>188</v>
      </c>
      <c r="D140" s="31">
        <f ca="1">IFERROR(VLOOKUP(C140,'Proveedores Bienes'!$C$5:$J$1048576,8,0),"")</f>
        <v>0.7</v>
      </c>
      <c r="E140" s="31">
        <f ca="1">IFERROR(VLOOKUP(C140,'Proveedores Servicios'!$C$6:$P$1048576,14,0),"")</f>
        <v>0.67999999999999994</v>
      </c>
      <c r="F140" s="31">
        <f t="shared" ca="1" si="4"/>
        <v>0.69</v>
      </c>
      <c r="G140" s="1" t="str">
        <f t="shared" ca="1" si="5"/>
        <v>En revisión</v>
      </c>
    </row>
    <row r="141" spans="2:7" x14ac:dyDescent="0.2">
      <c r="B141" s="22">
        <v>123456927</v>
      </c>
      <c r="C141" s="1" t="s">
        <v>189</v>
      </c>
      <c r="D141" s="31">
        <f ca="1">IFERROR(VLOOKUP(C141,'Proveedores Bienes'!$C$5:$J$1048576,8,0),"")</f>
        <v>0.59</v>
      </c>
      <c r="E141" s="31">
        <f ca="1">IFERROR(VLOOKUP(C141,'Proveedores Servicios'!$C$6:$P$1048576,14,0),"")</f>
        <v>0.63</v>
      </c>
      <c r="F141" s="31">
        <f t="shared" ca="1" si="4"/>
        <v>0.61</v>
      </c>
      <c r="G141" s="1" t="str">
        <f t="shared" ca="1" si="5"/>
        <v>En revisión</v>
      </c>
    </row>
    <row r="142" spans="2:7" x14ac:dyDescent="0.2">
      <c r="B142" s="22">
        <v>123456928</v>
      </c>
      <c r="C142" s="1" t="s">
        <v>190</v>
      </c>
      <c r="D142" s="31">
        <f ca="1">IFERROR(VLOOKUP(C142,'Proveedores Bienes'!$C$5:$J$1048576,8,0),"")</f>
        <v>0.73</v>
      </c>
      <c r="E142" s="31">
        <f ca="1">IFERROR(VLOOKUP(C142,'Proveedores Servicios'!$C$6:$P$1048576,14,0),"")</f>
        <v>0.81999999999999984</v>
      </c>
      <c r="F142" s="31">
        <f t="shared" ca="1" si="4"/>
        <v>0.77499999999999991</v>
      </c>
      <c r="G142" s="1" t="str">
        <f t="shared" ca="1" si="5"/>
        <v>En revisión</v>
      </c>
    </row>
    <row r="143" spans="2:7" x14ac:dyDescent="0.2">
      <c r="B143" s="22">
        <v>123456929</v>
      </c>
      <c r="C143" s="1" t="s">
        <v>191</v>
      </c>
      <c r="D143" s="31">
        <f ca="1">IFERROR(VLOOKUP(C143,'Proveedores Bienes'!$C$5:$J$1048576,8,0),"")</f>
        <v>0.59000000000000008</v>
      </c>
      <c r="E143" s="31">
        <f ca="1">IFERROR(VLOOKUP(C143,'Proveedores Servicios'!$C$6:$P$1048576,14,0),"")</f>
        <v>0.78</v>
      </c>
      <c r="F143" s="31">
        <f t="shared" ca="1" si="4"/>
        <v>0.68500000000000005</v>
      </c>
      <c r="G143" s="1" t="str">
        <f t="shared" ca="1" si="5"/>
        <v>En revisión</v>
      </c>
    </row>
    <row r="144" spans="2:7" x14ac:dyDescent="0.2">
      <c r="B144" s="22">
        <v>123456930</v>
      </c>
      <c r="C144" s="1" t="s">
        <v>192</v>
      </c>
      <c r="D144" s="31">
        <f ca="1">IFERROR(VLOOKUP(C144,'Proveedores Bienes'!$C$5:$J$1048576,8,0),"")</f>
        <v>0.8600000000000001</v>
      </c>
      <c r="E144" s="31">
        <f ca="1">IFERROR(VLOOKUP(C144,'Proveedores Servicios'!$C$6:$P$1048576,14,0),"")</f>
        <v>0.78999999999999992</v>
      </c>
      <c r="F144" s="31">
        <f t="shared" ca="1" si="4"/>
        <v>0.82499999999999996</v>
      </c>
      <c r="G144" s="1" t="str">
        <f t="shared" ca="1" si="5"/>
        <v>Aprobado</v>
      </c>
    </row>
    <row r="145" spans="2:7" x14ac:dyDescent="0.2">
      <c r="B145" s="22">
        <v>123456931</v>
      </c>
      <c r="C145" s="1" t="s">
        <v>193</v>
      </c>
      <c r="D145" s="31">
        <f ca="1">IFERROR(VLOOKUP(C145,'Proveedores Bienes'!$C$5:$J$1048576,8,0),"")</f>
        <v>0.55000000000000004</v>
      </c>
      <c r="E145" s="31">
        <f ca="1">IFERROR(VLOOKUP(C145,'Proveedores Servicios'!$C$6:$P$1048576,14,0),"")</f>
        <v>0.75</v>
      </c>
      <c r="F145" s="31">
        <f t="shared" ca="1" si="4"/>
        <v>0.65</v>
      </c>
      <c r="G145" s="1" t="str">
        <f t="shared" ca="1" si="5"/>
        <v>En revisión</v>
      </c>
    </row>
    <row r="146" spans="2:7" x14ac:dyDescent="0.2">
      <c r="B146" s="22">
        <v>123456932</v>
      </c>
      <c r="C146" s="1" t="s">
        <v>194</v>
      </c>
      <c r="D146" s="31">
        <f ca="1">IFERROR(VLOOKUP(C146,'Proveedores Bienes'!$C$5:$J$1048576,8,0),"")</f>
        <v>0.57999999999999996</v>
      </c>
      <c r="E146" s="31">
        <f ca="1">IFERROR(VLOOKUP(C146,'Proveedores Servicios'!$C$6:$P$1048576,14,0),"")</f>
        <v>0.7599999999999999</v>
      </c>
      <c r="F146" s="31">
        <f t="shared" ca="1" si="4"/>
        <v>0.66999999999999993</v>
      </c>
      <c r="G146" s="1" t="str">
        <f t="shared" ca="1" si="5"/>
        <v>En revisión</v>
      </c>
    </row>
    <row r="147" spans="2:7" x14ac:dyDescent="0.2">
      <c r="B147" s="22">
        <v>123456933</v>
      </c>
      <c r="C147" s="1" t="s">
        <v>195</v>
      </c>
      <c r="D147" s="31">
        <f ca="1">IFERROR(VLOOKUP(C147,'Proveedores Bienes'!$C$5:$J$1048576,8,0),"")</f>
        <v>0.64999999999999991</v>
      </c>
      <c r="E147" s="31">
        <f ca="1">IFERROR(VLOOKUP(C147,'Proveedores Servicios'!$C$6:$P$1048576,14,0),"")</f>
        <v>0.69</v>
      </c>
      <c r="F147" s="31">
        <f t="shared" ca="1" si="4"/>
        <v>0.66999999999999993</v>
      </c>
      <c r="G147" s="1" t="str">
        <f t="shared" ca="1" si="5"/>
        <v>En revisión</v>
      </c>
    </row>
    <row r="148" spans="2:7" x14ac:dyDescent="0.2">
      <c r="B148" s="22">
        <v>123456934</v>
      </c>
      <c r="C148" s="1" t="s">
        <v>196</v>
      </c>
      <c r="D148" s="31">
        <f ca="1">IFERROR(VLOOKUP(C148,'Proveedores Bienes'!$C$5:$J$1048576,8,0),"")</f>
        <v>0.75</v>
      </c>
      <c r="E148" s="31">
        <f ca="1">IFERROR(VLOOKUP(C148,'Proveedores Servicios'!$C$6:$P$1048576,14,0),"")</f>
        <v>0.63000000000000012</v>
      </c>
      <c r="F148" s="31">
        <f t="shared" ca="1" si="4"/>
        <v>0.69000000000000006</v>
      </c>
      <c r="G148" s="1" t="str">
        <f t="shared" ca="1" si="5"/>
        <v>En revisión</v>
      </c>
    </row>
    <row r="149" spans="2:7" x14ac:dyDescent="0.2">
      <c r="B149" s="22">
        <v>123456935</v>
      </c>
      <c r="C149" s="1" t="s">
        <v>197</v>
      </c>
      <c r="D149" s="31">
        <f ca="1">IFERROR(VLOOKUP(C149,'Proveedores Bienes'!$C$5:$J$1048576,8,0),"")</f>
        <v>0.54</v>
      </c>
      <c r="E149" s="31">
        <f ca="1">IFERROR(VLOOKUP(C149,'Proveedores Servicios'!$C$6:$P$1048576,14,0),"")</f>
        <v>0.79999999999999993</v>
      </c>
      <c r="F149" s="31">
        <f t="shared" ca="1" si="4"/>
        <v>0.66999999999999993</v>
      </c>
      <c r="G149" s="1" t="str">
        <f t="shared" ca="1" si="5"/>
        <v>En revisión</v>
      </c>
    </row>
    <row r="150" spans="2:7" x14ac:dyDescent="0.2">
      <c r="B150" s="22">
        <v>123456936</v>
      </c>
      <c r="C150" s="1" t="s">
        <v>198</v>
      </c>
      <c r="D150" s="31">
        <f ca="1">IFERROR(VLOOKUP(C150,'Proveedores Bienes'!$C$5:$J$1048576,8,0),"")</f>
        <v>0.9</v>
      </c>
      <c r="E150" s="31">
        <f ca="1">IFERROR(VLOOKUP(C150,'Proveedores Servicios'!$C$6:$P$1048576,14,0),"")</f>
        <v>0.69</v>
      </c>
      <c r="F150" s="31">
        <f t="shared" ca="1" si="4"/>
        <v>0.79499999999999993</v>
      </c>
      <c r="G150" s="1" t="str">
        <f t="shared" ca="1" si="5"/>
        <v>En revisión</v>
      </c>
    </row>
    <row r="151" spans="2:7" x14ac:dyDescent="0.2">
      <c r="B151" s="22">
        <v>123456937</v>
      </c>
      <c r="C151" s="1" t="s">
        <v>199</v>
      </c>
      <c r="D151" s="31">
        <f ca="1">IFERROR(VLOOKUP(C151,'Proveedores Bienes'!$C$5:$J$1048576,8,0),"")</f>
        <v>0.85000000000000009</v>
      </c>
      <c r="E151" s="31">
        <f ca="1">IFERROR(VLOOKUP(C151,'Proveedores Servicios'!$C$6:$P$1048576,14,0),"")</f>
        <v>0.7400000000000001</v>
      </c>
      <c r="F151" s="31">
        <f t="shared" ca="1" si="4"/>
        <v>0.79500000000000015</v>
      </c>
      <c r="G151" s="1" t="str">
        <f t="shared" ca="1" si="5"/>
        <v>En revisión</v>
      </c>
    </row>
    <row r="152" spans="2:7" x14ac:dyDescent="0.2">
      <c r="B152" s="22">
        <v>123456938</v>
      </c>
      <c r="C152" s="1" t="s">
        <v>200</v>
      </c>
      <c r="D152" s="31">
        <f ca="1">IFERROR(VLOOKUP(C152,'Proveedores Bienes'!$C$5:$J$1048576,8,0),"")</f>
        <v>0.63000000000000012</v>
      </c>
      <c r="E152" s="31">
        <f ca="1">IFERROR(VLOOKUP(C152,'Proveedores Servicios'!$C$6:$P$1048576,14,0),"")</f>
        <v>0.79999999999999993</v>
      </c>
      <c r="F152" s="31">
        <f t="shared" ca="1" si="4"/>
        <v>0.71500000000000008</v>
      </c>
      <c r="G152" s="1" t="str">
        <f t="shared" ca="1" si="5"/>
        <v>En revisión</v>
      </c>
    </row>
    <row r="153" spans="2:7" x14ac:dyDescent="0.2">
      <c r="B153" s="22">
        <v>123456939</v>
      </c>
      <c r="C153" s="1" t="s">
        <v>201</v>
      </c>
      <c r="D153" s="31">
        <f ca="1">IFERROR(VLOOKUP(C153,'Proveedores Bienes'!$C$5:$J$1048576,8,0),"")</f>
        <v>0.75</v>
      </c>
      <c r="E153" s="31">
        <f ca="1">IFERROR(VLOOKUP(C153,'Proveedores Servicios'!$C$6:$P$1048576,14,0),"")</f>
        <v>0.60000000000000009</v>
      </c>
      <c r="F153" s="31">
        <f t="shared" ca="1" si="4"/>
        <v>0.67500000000000004</v>
      </c>
      <c r="G153" s="1" t="str">
        <f t="shared" ca="1" si="5"/>
        <v>En revisión</v>
      </c>
    </row>
    <row r="154" spans="2:7" x14ac:dyDescent="0.2">
      <c r="B154" s="22">
        <v>123456940</v>
      </c>
      <c r="C154" s="1" t="s">
        <v>202</v>
      </c>
      <c r="D154" s="31">
        <f ca="1">IFERROR(VLOOKUP(C154,'Proveedores Bienes'!$C$5:$J$1048576,8,0),"")</f>
        <v>0.81</v>
      </c>
      <c r="E154" s="31">
        <f ca="1">IFERROR(VLOOKUP(C154,'Proveedores Servicios'!$C$6:$P$1048576,14,0),"")</f>
        <v>0.86999999999999988</v>
      </c>
      <c r="F154" s="31">
        <f t="shared" ca="1" si="4"/>
        <v>0.84</v>
      </c>
      <c r="G154" s="1" t="str">
        <f t="shared" ca="1" si="5"/>
        <v>Aprobado</v>
      </c>
    </row>
    <row r="155" spans="2:7" x14ac:dyDescent="0.2">
      <c r="B155" s="22">
        <v>123456941</v>
      </c>
      <c r="C155" s="1" t="s">
        <v>203</v>
      </c>
      <c r="D155" s="31">
        <f ca="1">IFERROR(VLOOKUP(C155,'Proveedores Bienes'!$C$5:$J$1048576,8,0),"")</f>
        <v>0.77</v>
      </c>
      <c r="E155" s="31">
        <f ca="1">IFERROR(VLOOKUP(C155,'Proveedores Servicios'!$C$6:$P$1048576,14,0),"")</f>
        <v>0.6100000000000001</v>
      </c>
      <c r="F155" s="31">
        <f t="shared" ca="1" si="4"/>
        <v>0.69000000000000006</v>
      </c>
      <c r="G155" s="1" t="str">
        <f t="shared" ca="1" si="5"/>
        <v>En revisión</v>
      </c>
    </row>
    <row r="156" spans="2:7" x14ac:dyDescent="0.2">
      <c r="B156" s="22">
        <v>123456942</v>
      </c>
      <c r="C156" s="1" t="s">
        <v>204</v>
      </c>
      <c r="D156" s="31">
        <f ca="1">IFERROR(VLOOKUP(C156,'Proveedores Bienes'!$C$5:$J$1048576,8,0),"")</f>
        <v>0.72</v>
      </c>
      <c r="E156" s="31">
        <f ca="1">IFERROR(VLOOKUP(C156,'Proveedores Servicios'!$C$6:$P$1048576,14,0),"")</f>
        <v>0.56999999999999995</v>
      </c>
      <c r="F156" s="31">
        <f t="shared" ca="1" si="4"/>
        <v>0.64500000000000002</v>
      </c>
      <c r="G156" s="1" t="str">
        <f t="shared" ca="1" si="5"/>
        <v>En revisión</v>
      </c>
    </row>
    <row r="157" spans="2:7" x14ac:dyDescent="0.2">
      <c r="B157" s="22">
        <v>123456943</v>
      </c>
      <c r="C157" s="1" t="s">
        <v>205</v>
      </c>
      <c r="D157" s="31">
        <f ca="1">IFERROR(VLOOKUP(C157,'Proveedores Bienes'!$C$5:$J$1048576,8,0),"")</f>
        <v>0.65</v>
      </c>
      <c r="E157" s="31">
        <f ca="1">IFERROR(VLOOKUP(C157,'Proveedores Servicios'!$C$6:$P$1048576,14,0),"")</f>
        <v>0.76</v>
      </c>
      <c r="F157" s="31">
        <f t="shared" ca="1" si="4"/>
        <v>0.70500000000000007</v>
      </c>
      <c r="G157" s="1" t="str">
        <f t="shared" ca="1" si="5"/>
        <v>En revisión</v>
      </c>
    </row>
    <row r="158" spans="2:7" x14ac:dyDescent="0.2">
      <c r="B158" s="22">
        <v>123456944</v>
      </c>
      <c r="C158" s="1" t="s">
        <v>206</v>
      </c>
      <c r="D158" s="31">
        <f ca="1">IFERROR(VLOOKUP(C158,'Proveedores Bienes'!$C$5:$J$1048576,8,0),"")</f>
        <v>0.67000000000000015</v>
      </c>
      <c r="E158" s="31">
        <f ca="1">IFERROR(VLOOKUP(C158,'Proveedores Servicios'!$C$6:$P$1048576,14,0),"")</f>
        <v>0.75</v>
      </c>
      <c r="F158" s="31">
        <f t="shared" ca="1" si="4"/>
        <v>0.71000000000000008</v>
      </c>
      <c r="G158" s="1" t="str">
        <f t="shared" ca="1" si="5"/>
        <v>En revisión</v>
      </c>
    </row>
    <row r="159" spans="2:7" x14ac:dyDescent="0.2">
      <c r="B159" s="22">
        <v>123456945</v>
      </c>
      <c r="C159" s="1" t="s">
        <v>207</v>
      </c>
      <c r="D159" s="31">
        <f ca="1">IFERROR(VLOOKUP(C159,'Proveedores Bienes'!$C$5:$J$1048576,8,0),"")</f>
        <v>0.83</v>
      </c>
      <c r="E159" s="31">
        <f ca="1">IFERROR(VLOOKUP(C159,'Proveedores Servicios'!$C$6:$P$1048576,14,0),"")</f>
        <v>0.63000000000000012</v>
      </c>
      <c r="F159" s="31">
        <f t="shared" ca="1" si="4"/>
        <v>0.73</v>
      </c>
      <c r="G159" s="1" t="str">
        <f t="shared" ca="1" si="5"/>
        <v>En revisión</v>
      </c>
    </row>
    <row r="160" spans="2:7" x14ac:dyDescent="0.2">
      <c r="B160" s="22">
        <v>123456946</v>
      </c>
      <c r="C160" s="1" t="s">
        <v>208</v>
      </c>
      <c r="D160" s="31">
        <f ca="1">IFERROR(VLOOKUP(C160,'Proveedores Bienes'!$C$5:$J$1048576,8,0),"")</f>
        <v>0.59000000000000008</v>
      </c>
      <c r="E160" s="31">
        <f ca="1">IFERROR(VLOOKUP(C160,'Proveedores Servicios'!$C$6:$P$1048576,14,0),"")</f>
        <v>0.64</v>
      </c>
      <c r="F160" s="31">
        <f t="shared" ca="1" si="4"/>
        <v>0.61499999999999999</v>
      </c>
      <c r="G160" s="1" t="str">
        <f t="shared" ca="1" si="5"/>
        <v>En revisión</v>
      </c>
    </row>
    <row r="161" spans="2:7" x14ac:dyDescent="0.2">
      <c r="B161" s="22">
        <v>123456947</v>
      </c>
      <c r="C161" s="1" t="s">
        <v>209</v>
      </c>
      <c r="D161" s="31">
        <f ca="1">IFERROR(VLOOKUP(C161,'Proveedores Bienes'!$C$5:$J$1048576,8,0),"")</f>
        <v>0.73</v>
      </c>
      <c r="E161" s="31">
        <f ca="1">IFERROR(VLOOKUP(C161,'Proveedores Servicios'!$C$6:$P$1048576,14,0),"")</f>
        <v>0.62</v>
      </c>
      <c r="F161" s="31">
        <f t="shared" ca="1" si="4"/>
        <v>0.67500000000000004</v>
      </c>
      <c r="G161" s="1" t="str">
        <f t="shared" ca="1" si="5"/>
        <v>En revisión</v>
      </c>
    </row>
    <row r="162" spans="2:7" x14ac:dyDescent="0.2">
      <c r="B162" s="22">
        <v>123456948</v>
      </c>
      <c r="C162" s="1" t="s">
        <v>210</v>
      </c>
      <c r="D162" s="31">
        <f ca="1">IFERROR(VLOOKUP(C162,'Proveedores Bienes'!$C$5:$J$1048576,8,0),"")</f>
        <v>0.88</v>
      </c>
      <c r="E162" s="31">
        <f ca="1">IFERROR(VLOOKUP(C162,'Proveedores Servicios'!$C$6:$P$1048576,14,0),"")</f>
        <v>0.67999999999999994</v>
      </c>
      <c r="F162" s="31">
        <f t="shared" ca="1" si="4"/>
        <v>0.78</v>
      </c>
      <c r="G162" s="1" t="str">
        <f t="shared" ca="1" si="5"/>
        <v>En revisión</v>
      </c>
    </row>
    <row r="163" spans="2:7" x14ac:dyDescent="0.2">
      <c r="B163" s="22">
        <v>123456949</v>
      </c>
      <c r="C163" s="1" t="s">
        <v>211</v>
      </c>
      <c r="D163" s="31">
        <f ca="1">IFERROR(VLOOKUP(C163,'Proveedores Bienes'!$C$5:$J$1048576,8,0),"")</f>
        <v>0.85999999999999988</v>
      </c>
      <c r="E163" s="31">
        <f ca="1">IFERROR(VLOOKUP(C163,'Proveedores Servicios'!$C$6:$P$1048576,14,0),"")</f>
        <v>0.7599999999999999</v>
      </c>
      <c r="F163" s="31">
        <f t="shared" ca="1" si="4"/>
        <v>0.80999999999999983</v>
      </c>
      <c r="G163" s="1" t="str">
        <f t="shared" ca="1" si="5"/>
        <v>Aprobado</v>
      </c>
    </row>
    <row r="164" spans="2:7" x14ac:dyDescent="0.2">
      <c r="B164" s="22">
        <v>123456950</v>
      </c>
      <c r="C164" s="1" t="s">
        <v>212</v>
      </c>
      <c r="D164" s="31">
        <f ca="1">IFERROR(VLOOKUP(C164,'Proveedores Bienes'!$C$5:$J$1048576,8,0),"")</f>
        <v>0.80999999999999994</v>
      </c>
      <c r="E164" s="31">
        <f ca="1">IFERROR(VLOOKUP(C164,'Proveedores Servicios'!$C$6:$P$1048576,14,0),"")</f>
        <v>0.56000000000000005</v>
      </c>
      <c r="F164" s="31">
        <f t="shared" ca="1" si="4"/>
        <v>0.68500000000000005</v>
      </c>
      <c r="G164" s="1" t="str">
        <f t="shared" ca="1" si="5"/>
        <v>En revisión</v>
      </c>
    </row>
    <row r="165" spans="2:7" x14ac:dyDescent="0.2">
      <c r="B165" s="22">
        <v>123456951</v>
      </c>
      <c r="C165" s="1" t="s">
        <v>213</v>
      </c>
      <c r="D165" s="31">
        <f ca="1">IFERROR(VLOOKUP(C165,'Proveedores Bienes'!$C$5:$J$1048576,8,0),"")</f>
        <v>0.8</v>
      </c>
      <c r="E165" s="31">
        <f ca="1">IFERROR(VLOOKUP(C165,'Proveedores Servicios'!$C$6:$P$1048576,14,0),"")</f>
        <v>0.73000000000000009</v>
      </c>
      <c r="F165" s="31">
        <f t="shared" ca="1" si="4"/>
        <v>0.76500000000000012</v>
      </c>
      <c r="G165" s="1" t="str">
        <f t="shared" ca="1" si="5"/>
        <v>En revisión</v>
      </c>
    </row>
    <row r="166" spans="2:7" x14ac:dyDescent="0.2">
      <c r="B166" s="22">
        <v>123456952</v>
      </c>
      <c r="C166" s="1" t="s">
        <v>214</v>
      </c>
      <c r="D166" s="31">
        <f ca="1">IFERROR(VLOOKUP(C166,'Proveedores Bienes'!$C$5:$J$1048576,8,0),"")</f>
        <v>0.74</v>
      </c>
      <c r="E166" s="31">
        <f ca="1">IFERROR(VLOOKUP(C166,'Proveedores Servicios'!$C$6:$P$1048576,14,0),"")</f>
        <v>0.72</v>
      </c>
      <c r="F166" s="31">
        <f t="shared" ca="1" si="4"/>
        <v>0.73</v>
      </c>
      <c r="G166" s="1" t="str">
        <f t="shared" ca="1" si="5"/>
        <v>En revisión</v>
      </c>
    </row>
    <row r="167" spans="2:7" x14ac:dyDescent="0.2">
      <c r="B167" s="22">
        <v>123456953</v>
      </c>
      <c r="C167" s="1" t="s">
        <v>215</v>
      </c>
      <c r="D167" s="31">
        <f ca="1">IFERROR(VLOOKUP(C167,'Proveedores Bienes'!$C$5:$J$1048576,8,0),"")</f>
        <v>0.64000000000000012</v>
      </c>
      <c r="E167" s="31">
        <f ca="1">IFERROR(VLOOKUP(C167,'Proveedores Servicios'!$C$6:$P$1048576,14,0),"")</f>
        <v>0.59000000000000008</v>
      </c>
      <c r="F167" s="31">
        <f t="shared" ca="1" si="4"/>
        <v>0.6150000000000001</v>
      </c>
      <c r="G167" s="1" t="str">
        <f t="shared" ca="1" si="5"/>
        <v>En revisión</v>
      </c>
    </row>
    <row r="168" spans="2:7" x14ac:dyDescent="0.2">
      <c r="B168" s="22">
        <v>123456954</v>
      </c>
      <c r="C168" s="1" t="s">
        <v>216</v>
      </c>
      <c r="D168" s="31">
        <f ca="1">IFERROR(VLOOKUP(C168,'Proveedores Bienes'!$C$5:$J$1048576,8,0),"")</f>
        <v>0.74999999999999989</v>
      </c>
      <c r="E168" s="31">
        <f ca="1">IFERROR(VLOOKUP(C168,'Proveedores Servicios'!$C$6:$P$1048576,14,0),"")</f>
        <v>0.77999999999999992</v>
      </c>
      <c r="F168" s="31">
        <f t="shared" ca="1" si="4"/>
        <v>0.7649999999999999</v>
      </c>
      <c r="G168" s="1" t="str">
        <f t="shared" ca="1" si="5"/>
        <v>En revisión</v>
      </c>
    </row>
    <row r="169" spans="2:7" x14ac:dyDescent="0.2">
      <c r="B169" s="22">
        <v>123456955</v>
      </c>
      <c r="C169" s="1" t="s">
        <v>217</v>
      </c>
      <c r="D169" s="31">
        <f ca="1">IFERROR(VLOOKUP(C169,'Proveedores Bienes'!$C$5:$J$1048576,8,0),"")</f>
        <v>0.61</v>
      </c>
      <c r="E169" s="31">
        <f ca="1">IFERROR(VLOOKUP(C169,'Proveedores Servicios'!$C$6:$P$1048576,14,0),"")</f>
        <v>0.71000000000000008</v>
      </c>
      <c r="F169" s="31">
        <f t="shared" ca="1" si="4"/>
        <v>0.66</v>
      </c>
      <c r="G169" s="1" t="str">
        <f t="shared" ca="1" si="5"/>
        <v>En revisión</v>
      </c>
    </row>
    <row r="170" spans="2:7" x14ac:dyDescent="0.2">
      <c r="B170" s="22">
        <v>123456956</v>
      </c>
      <c r="C170" s="1" t="s">
        <v>218</v>
      </c>
      <c r="D170" s="31">
        <f ca="1">IFERROR(VLOOKUP(C170,'Proveedores Bienes'!$C$5:$J$1048576,8,0),"")</f>
        <v>0.57000000000000006</v>
      </c>
      <c r="E170" s="31">
        <f ca="1">IFERROR(VLOOKUP(C170,'Proveedores Servicios'!$C$6:$P$1048576,14,0),"")</f>
        <v>0.84</v>
      </c>
      <c r="F170" s="31">
        <f t="shared" ca="1" si="4"/>
        <v>0.70500000000000007</v>
      </c>
      <c r="G170" s="1" t="str">
        <f t="shared" ca="1" si="5"/>
        <v>En revisión</v>
      </c>
    </row>
    <row r="171" spans="2:7" x14ac:dyDescent="0.2">
      <c r="B171" s="22">
        <v>123456957</v>
      </c>
      <c r="C171" s="1" t="s">
        <v>219</v>
      </c>
      <c r="D171" s="31">
        <f ca="1">IFERROR(VLOOKUP(C171,'Proveedores Bienes'!$C$5:$J$1048576,8,0),"")</f>
        <v>0.50000000000000011</v>
      </c>
      <c r="E171" s="31">
        <f ca="1">IFERROR(VLOOKUP(C171,'Proveedores Servicios'!$C$6:$P$1048576,14,0),"")</f>
        <v>0.69</v>
      </c>
      <c r="F171" s="31">
        <f t="shared" ca="1" si="4"/>
        <v>0.59499999999999997</v>
      </c>
      <c r="G171" s="1" t="str">
        <f t="shared" ca="1" si="5"/>
        <v>No aprobado</v>
      </c>
    </row>
    <row r="172" spans="2:7" x14ac:dyDescent="0.2">
      <c r="B172" s="22">
        <v>123456958</v>
      </c>
      <c r="C172" s="1" t="s">
        <v>220</v>
      </c>
      <c r="D172" s="31">
        <f ca="1">IFERROR(VLOOKUP(C172,'Proveedores Bienes'!$C$5:$J$1048576,8,0),"")</f>
        <v>0.63</v>
      </c>
      <c r="E172" s="31">
        <f ca="1">IFERROR(VLOOKUP(C172,'Proveedores Servicios'!$C$6:$P$1048576,14,0),"")</f>
        <v>0.60000000000000009</v>
      </c>
      <c r="F172" s="31">
        <f t="shared" ca="1" si="4"/>
        <v>0.61499999999999999</v>
      </c>
      <c r="G172" s="1" t="str">
        <f t="shared" ca="1" si="5"/>
        <v>En revisión</v>
      </c>
    </row>
    <row r="173" spans="2:7" x14ac:dyDescent="0.2">
      <c r="B173" s="22">
        <v>123456959</v>
      </c>
      <c r="C173" s="1" t="s">
        <v>221</v>
      </c>
      <c r="D173" s="31">
        <f ca="1">IFERROR(VLOOKUP(C173,'Proveedores Bienes'!$C$5:$J$1048576,8,0),"")</f>
        <v>0.76</v>
      </c>
      <c r="E173" s="31">
        <f ca="1">IFERROR(VLOOKUP(C173,'Proveedores Servicios'!$C$6:$P$1048576,14,0),"")</f>
        <v>0.74</v>
      </c>
      <c r="F173" s="31">
        <f t="shared" ca="1" si="4"/>
        <v>0.75</v>
      </c>
      <c r="G173" s="1" t="str">
        <f t="shared" ca="1" si="5"/>
        <v>En revisión</v>
      </c>
    </row>
    <row r="174" spans="2:7" x14ac:dyDescent="0.2">
      <c r="B174" s="22">
        <v>123456960</v>
      </c>
      <c r="C174" s="1" t="s">
        <v>222</v>
      </c>
      <c r="D174" s="31">
        <f ca="1">IFERROR(VLOOKUP(C174,'Proveedores Bienes'!$C$5:$J$1048576,8,0),"")</f>
        <v>0.83999999999999986</v>
      </c>
      <c r="E174" s="31">
        <f ca="1">IFERROR(VLOOKUP(C174,'Proveedores Servicios'!$C$6:$P$1048576,14,0),"")</f>
        <v>0.78</v>
      </c>
      <c r="F174" s="31">
        <f t="shared" ca="1" si="4"/>
        <v>0.80999999999999994</v>
      </c>
      <c r="G174" s="1" t="str">
        <f t="shared" ca="1" si="5"/>
        <v>Aprobado</v>
      </c>
    </row>
    <row r="175" spans="2:7" x14ac:dyDescent="0.2">
      <c r="B175" s="22">
        <v>123456961</v>
      </c>
      <c r="C175" s="1" t="s">
        <v>223</v>
      </c>
      <c r="D175" s="31">
        <f ca="1">IFERROR(VLOOKUP(C175,'Proveedores Bienes'!$C$5:$J$1048576,8,0),"")</f>
        <v>0.59000000000000008</v>
      </c>
      <c r="E175" s="31">
        <f ca="1">IFERROR(VLOOKUP(C175,'Proveedores Servicios'!$C$6:$P$1048576,14,0),"")</f>
        <v>0.62</v>
      </c>
      <c r="F175" s="31">
        <f t="shared" ca="1" si="4"/>
        <v>0.60499999999999998</v>
      </c>
      <c r="G175" s="1" t="str">
        <f t="shared" ca="1" si="5"/>
        <v>En revisión</v>
      </c>
    </row>
    <row r="176" spans="2:7" x14ac:dyDescent="0.2">
      <c r="B176" s="22">
        <v>123456962</v>
      </c>
      <c r="C176" s="1" t="s">
        <v>224</v>
      </c>
      <c r="D176" s="31">
        <f ca="1">IFERROR(VLOOKUP(C176,'Proveedores Bienes'!$C$5:$J$1048576,8,0),"")</f>
        <v>0.88</v>
      </c>
      <c r="E176" s="31">
        <f ca="1">IFERROR(VLOOKUP(C176,'Proveedores Servicios'!$C$6:$P$1048576,14,0),"")</f>
        <v>0.6</v>
      </c>
      <c r="F176" s="31">
        <f t="shared" ca="1" si="4"/>
        <v>0.74</v>
      </c>
      <c r="G176" s="1" t="str">
        <f t="shared" ca="1" si="5"/>
        <v>En revisión</v>
      </c>
    </row>
    <row r="177" spans="2:7" x14ac:dyDescent="0.2">
      <c r="B177" s="22">
        <v>123456963</v>
      </c>
      <c r="C177" s="1" t="s">
        <v>225</v>
      </c>
      <c r="D177" s="31">
        <f ca="1">IFERROR(VLOOKUP(C177,'Proveedores Bienes'!$C$5:$J$1048576,8,0),"")</f>
        <v>0.8</v>
      </c>
      <c r="E177" s="31">
        <f ca="1">IFERROR(VLOOKUP(C177,'Proveedores Servicios'!$C$6:$P$1048576,14,0),"")</f>
        <v>0.84999999999999987</v>
      </c>
      <c r="F177" s="31">
        <f t="shared" ca="1" si="4"/>
        <v>0.82499999999999996</v>
      </c>
      <c r="G177" s="1" t="str">
        <f t="shared" ca="1" si="5"/>
        <v>Aprobado</v>
      </c>
    </row>
    <row r="178" spans="2:7" x14ac:dyDescent="0.2">
      <c r="B178" s="22">
        <v>123456964</v>
      </c>
      <c r="C178" s="1" t="s">
        <v>226</v>
      </c>
      <c r="D178" s="31">
        <f ca="1">IFERROR(VLOOKUP(C178,'Proveedores Bienes'!$C$5:$J$1048576,8,0),"")</f>
        <v>0.72000000000000008</v>
      </c>
      <c r="E178" s="31">
        <f ca="1">IFERROR(VLOOKUP(C178,'Proveedores Servicios'!$C$6:$P$1048576,14,0),"")</f>
        <v>0.61999999999999988</v>
      </c>
      <c r="F178" s="31">
        <f t="shared" ca="1" si="4"/>
        <v>0.66999999999999993</v>
      </c>
      <c r="G178" s="1" t="str">
        <f t="shared" ca="1" si="5"/>
        <v>En revisión</v>
      </c>
    </row>
    <row r="179" spans="2:7" x14ac:dyDescent="0.2">
      <c r="B179" s="22">
        <v>123456965</v>
      </c>
      <c r="C179" s="1" t="s">
        <v>227</v>
      </c>
      <c r="D179" s="31">
        <f ca="1">IFERROR(VLOOKUP(C179,'Proveedores Bienes'!$C$5:$J$1048576,8,0),"")</f>
        <v>0.75</v>
      </c>
      <c r="E179" s="31">
        <f ca="1">IFERROR(VLOOKUP(C179,'Proveedores Servicios'!$C$6:$P$1048576,14,0),"")</f>
        <v>0.84</v>
      </c>
      <c r="F179" s="31">
        <f t="shared" ca="1" si="4"/>
        <v>0.79499999999999993</v>
      </c>
      <c r="G179" s="1" t="str">
        <f t="shared" ca="1" si="5"/>
        <v>En revisión</v>
      </c>
    </row>
    <row r="180" spans="2:7" x14ac:dyDescent="0.2">
      <c r="B180" s="22">
        <v>123456966</v>
      </c>
      <c r="C180" s="1" t="s">
        <v>228</v>
      </c>
      <c r="D180" s="31">
        <f ca="1">IFERROR(VLOOKUP(C180,'Proveedores Bienes'!$C$5:$J$1048576,8,0),"")</f>
        <v>0.63000000000000012</v>
      </c>
      <c r="E180" s="31">
        <f ca="1">IFERROR(VLOOKUP(C180,'Proveedores Servicios'!$C$6:$P$1048576,14,0),"")</f>
        <v>0.58999999999999986</v>
      </c>
      <c r="F180" s="31">
        <f t="shared" ca="1" si="4"/>
        <v>0.61</v>
      </c>
      <c r="G180" s="1" t="str">
        <f t="shared" ca="1" si="5"/>
        <v>En revisión</v>
      </c>
    </row>
    <row r="181" spans="2:7" x14ac:dyDescent="0.2">
      <c r="B181" s="22">
        <v>123456967</v>
      </c>
      <c r="C181" s="1" t="s">
        <v>229</v>
      </c>
      <c r="D181" s="31">
        <f ca="1">IFERROR(VLOOKUP(C181,'Proveedores Bienes'!$C$5:$J$1048576,8,0),"")</f>
        <v>0.75000000000000011</v>
      </c>
      <c r="E181" s="31">
        <f ca="1">IFERROR(VLOOKUP(C181,'Proveedores Servicios'!$C$6:$P$1048576,14,0),"")</f>
        <v>0.58000000000000007</v>
      </c>
      <c r="F181" s="31">
        <f t="shared" ca="1" si="4"/>
        <v>0.66500000000000004</v>
      </c>
      <c r="G181" s="1" t="str">
        <f t="shared" ca="1" si="5"/>
        <v>En revisión</v>
      </c>
    </row>
    <row r="182" spans="2:7" x14ac:dyDescent="0.2">
      <c r="B182" s="22">
        <v>123456968</v>
      </c>
      <c r="C182" s="1" t="s">
        <v>230</v>
      </c>
      <c r="D182" s="31">
        <f ca="1">IFERROR(VLOOKUP(C182,'Proveedores Bienes'!$C$5:$J$1048576,8,0),"")</f>
        <v>0.57000000000000006</v>
      </c>
      <c r="E182" s="31">
        <f ca="1">IFERROR(VLOOKUP(C182,'Proveedores Servicios'!$C$6:$P$1048576,14,0),"")</f>
        <v>0.73</v>
      </c>
      <c r="F182" s="31">
        <f t="shared" ca="1" si="4"/>
        <v>0.65</v>
      </c>
      <c r="G182" s="1" t="str">
        <f t="shared" ca="1" si="5"/>
        <v>En revisión</v>
      </c>
    </row>
    <row r="183" spans="2:7" x14ac:dyDescent="0.2">
      <c r="B183" s="22">
        <v>123456969</v>
      </c>
      <c r="C183" s="1" t="s">
        <v>231</v>
      </c>
      <c r="D183" s="31">
        <f ca="1">IFERROR(VLOOKUP(C183,'Proveedores Bienes'!$C$5:$J$1048576,8,0),"")</f>
        <v>0.54</v>
      </c>
      <c r="E183" s="31">
        <f ca="1">IFERROR(VLOOKUP(C183,'Proveedores Servicios'!$C$6:$P$1048576,14,0),"")</f>
        <v>0.60000000000000009</v>
      </c>
      <c r="F183" s="31">
        <f t="shared" ca="1" si="4"/>
        <v>0.57000000000000006</v>
      </c>
      <c r="G183" s="1" t="str">
        <f t="shared" ca="1" si="5"/>
        <v>No aprobado</v>
      </c>
    </row>
    <row r="184" spans="2:7" x14ac:dyDescent="0.2">
      <c r="B184" s="22">
        <v>123456970</v>
      </c>
      <c r="C184" s="1" t="s">
        <v>232</v>
      </c>
      <c r="D184" s="31">
        <f ca="1">IFERROR(VLOOKUP(C184,'Proveedores Bienes'!$C$5:$J$1048576,8,0),"")</f>
        <v>0.70000000000000007</v>
      </c>
      <c r="E184" s="31">
        <f ca="1">IFERROR(VLOOKUP(C184,'Proveedores Servicios'!$C$6:$P$1048576,14,0),"")</f>
        <v>0.6</v>
      </c>
      <c r="F184" s="31">
        <f t="shared" ca="1" si="4"/>
        <v>0.65</v>
      </c>
      <c r="G184" s="1" t="str">
        <f t="shared" ca="1" si="5"/>
        <v>En revisión</v>
      </c>
    </row>
    <row r="185" spans="2:7" x14ac:dyDescent="0.2">
      <c r="B185" s="22">
        <v>123456971</v>
      </c>
      <c r="C185" s="1" t="s">
        <v>233</v>
      </c>
      <c r="D185" s="31">
        <f ca="1">IFERROR(VLOOKUP(C185,'Proveedores Bienes'!$C$5:$J$1048576,8,0),"")</f>
        <v>0.66999999999999993</v>
      </c>
      <c r="E185" s="31">
        <f ca="1">IFERROR(VLOOKUP(C185,'Proveedores Servicios'!$C$6:$P$1048576,14,0),"")</f>
        <v>0.63</v>
      </c>
      <c r="F185" s="31">
        <f t="shared" ca="1" si="4"/>
        <v>0.64999999999999991</v>
      </c>
      <c r="G185" s="1" t="str">
        <f t="shared" ca="1" si="5"/>
        <v>En revisión</v>
      </c>
    </row>
    <row r="186" spans="2:7" x14ac:dyDescent="0.2">
      <c r="B186" s="22">
        <v>123456972</v>
      </c>
      <c r="C186" s="1" t="s">
        <v>234</v>
      </c>
      <c r="D186" s="31">
        <f ca="1">IFERROR(VLOOKUP(C186,'Proveedores Bienes'!$C$5:$J$1048576,8,0),"")</f>
        <v>0.83999999999999986</v>
      </c>
      <c r="E186" s="31">
        <f ca="1">IFERROR(VLOOKUP(C186,'Proveedores Servicios'!$C$6:$P$1048576,14,0),"")</f>
        <v>0.75</v>
      </c>
      <c r="F186" s="31">
        <f t="shared" ca="1" si="4"/>
        <v>0.79499999999999993</v>
      </c>
      <c r="G186" s="1" t="str">
        <f t="shared" ca="1" si="5"/>
        <v>En revisión</v>
      </c>
    </row>
    <row r="187" spans="2:7" x14ac:dyDescent="0.2">
      <c r="B187" s="22">
        <v>123456973</v>
      </c>
      <c r="C187" s="1" t="s">
        <v>235</v>
      </c>
      <c r="D187" s="31">
        <f ca="1">IFERROR(VLOOKUP(C187,'Proveedores Bienes'!$C$5:$J$1048576,8,0),"")</f>
        <v>0.87000000000000011</v>
      </c>
      <c r="E187" s="31">
        <f ca="1">IFERROR(VLOOKUP(C187,'Proveedores Servicios'!$C$6:$P$1048576,14,0),"")</f>
        <v>0.68000000000000016</v>
      </c>
      <c r="F187" s="31">
        <f t="shared" ca="1" si="4"/>
        <v>0.77500000000000013</v>
      </c>
      <c r="G187" s="1" t="str">
        <f t="shared" ca="1" si="5"/>
        <v>En revisión</v>
      </c>
    </row>
    <row r="188" spans="2:7" x14ac:dyDescent="0.2">
      <c r="B188" s="22">
        <v>123456974</v>
      </c>
      <c r="C188" s="1" t="s">
        <v>236</v>
      </c>
      <c r="D188" s="31">
        <f ca="1">IFERROR(VLOOKUP(C188,'Proveedores Bienes'!$C$5:$J$1048576,8,0),"")</f>
        <v>0.75</v>
      </c>
      <c r="E188" s="31">
        <f ca="1">IFERROR(VLOOKUP(C188,'Proveedores Servicios'!$C$6:$P$1048576,14,0),"")</f>
        <v>0.62</v>
      </c>
      <c r="F188" s="31">
        <f t="shared" ca="1" si="4"/>
        <v>0.68500000000000005</v>
      </c>
      <c r="G188" s="1" t="str">
        <f t="shared" ca="1" si="5"/>
        <v>En revisión</v>
      </c>
    </row>
    <row r="189" spans="2:7" x14ac:dyDescent="0.2">
      <c r="B189" s="22">
        <v>123456975</v>
      </c>
      <c r="C189" s="1" t="s">
        <v>237</v>
      </c>
      <c r="D189" s="31">
        <f ca="1">IFERROR(VLOOKUP(C189,'Proveedores Bienes'!$C$5:$J$1048576,8,0),"")</f>
        <v>0.58000000000000007</v>
      </c>
      <c r="E189" s="31">
        <f ca="1">IFERROR(VLOOKUP(C189,'Proveedores Servicios'!$C$6:$P$1048576,14,0),"")</f>
        <v>0.83000000000000007</v>
      </c>
      <c r="F189" s="31">
        <f t="shared" ca="1" si="4"/>
        <v>0.70500000000000007</v>
      </c>
      <c r="G189" s="1" t="str">
        <f t="shared" ca="1" si="5"/>
        <v>En revisión</v>
      </c>
    </row>
    <row r="190" spans="2:7" x14ac:dyDescent="0.2">
      <c r="B190" s="22">
        <v>123456976</v>
      </c>
      <c r="C190" s="1" t="s">
        <v>238</v>
      </c>
      <c r="D190" s="31">
        <f ca="1">IFERROR(VLOOKUP(C190,'Proveedores Bienes'!$C$5:$J$1048576,8,0),"")</f>
        <v>0.67000000000000015</v>
      </c>
      <c r="E190" s="31">
        <f ca="1">IFERROR(VLOOKUP(C190,'Proveedores Servicios'!$C$6:$P$1048576,14,0),"")</f>
        <v>0.67999999999999994</v>
      </c>
      <c r="F190" s="31">
        <f t="shared" ca="1" si="4"/>
        <v>0.67500000000000004</v>
      </c>
      <c r="G190" s="1" t="str">
        <f t="shared" ca="1" si="5"/>
        <v>En revisión</v>
      </c>
    </row>
    <row r="191" spans="2:7" x14ac:dyDescent="0.2">
      <c r="B191" s="22">
        <v>123456977</v>
      </c>
      <c r="C191" s="1" t="s">
        <v>239</v>
      </c>
      <c r="D191" s="31">
        <f ca="1">IFERROR(VLOOKUP(C191,'Proveedores Bienes'!$C$5:$J$1048576,8,0),"")</f>
        <v>0.55000000000000004</v>
      </c>
      <c r="E191" s="31">
        <f ca="1">IFERROR(VLOOKUP(C191,'Proveedores Servicios'!$C$6:$P$1048576,14,0),"")</f>
        <v>0.87</v>
      </c>
      <c r="F191" s="31">
        <f t="shared" ca="1" si="4"/>
        <v>0.71</v>
      </c>
      <c r="G191" s="1" t="str">
        <f t="shared" ca="1" si="5"/>
        <v>En revisión</v>
      </c>
    </row>
    <row r="192" spans="2:7" x14ac:dyDescent="0.2">
      <c r="B192" s="22">
        <v>123456978</v>
      </c>
      <c r="C192" s="1" t="s">
        <v>240</v>
      </c>
      <c r="D192" s="31">
        <f ca="1">IFERROR(VLOOKUP(C192,'Proveedores Bienes'!$C$5:$J$1048576,8,0),"")</f>
        <v>0.67</v>
      </c>
      <c r="E192" s="31">
        <f ca="1">IFERROR(VLOOKUP(C192,'Proveedores Servicios'!$C$6:$P$1048576,14,0),"")</f>
        <v>0.83000000000000007</v>
      </c>
      <c r="F192" s="31">
        <f t="shared" ca="1" si="4"/>
        <v>0.75</v>
      </c>
      <c r="G192" s="1" t="str">
        <f t="shared" ca="1" si="5"/>
        <v>En revisión</v>
      </c>
    </row>
    <row r="193" spans="2:7" x14ac:dyDescent="0.2">
      <c r="B193" s="22">
        <v>123456979</v>
      </c>
      <c r="C193" s="1" t="s">
        <v>241</v>
      </c>
      <c r="D193" s="31">
        <f ca="1">IFERROR(VLOOKUP(C193,'Proveedores Bienes'!$C$5:$J$1048576,8,0),"")</f>
        <v>0.9</v>
      </c>
      <c r="E193" s="31">
        <f ca="1">IFERROR(VLOOKUP(C193,'Proveedores Servicios'!$C$6:$P$1048576,14,0),"")</f>
        <v>0.81999999999999984</v>
      </c>
      <c r="F193" s="31">
        <f t="shared" ca="1" si="4"/>
        <v>0.85999999999999988</v>
      </c>
      <c r="G193" s="1" t="str">
        <f t="shared" ca="1" si="5"/>
        <v>Aprobado</v>
      </c>
    </row>
    <row r="194" spans="2:7" x14ac:dyDescent="0.2">
      <c r="B194" s="22">
        <v>123456980</v>
      </c>
      <c r="C194" s="1" t="s">
        <v>242</v>
      </c>
      <c r="D194" s="31">
        <f ca="1">IFERROR(VLOOKUP(C194,'Proveedores Bienes'!$C$5:$J$1048576,8,0),"")</f>
        <v>0.8</v>
      </c>
      <c r="E194" s="31">
        <f ca="1">IFERROR(VLOOKUP(C194,'Proveedores Servicios'!$C$6:$P$1048576,14,0),"")</f>
        <v>0.61999999999999988</v>
      </c>
      <c r="F194" s="31">
        <f t="shared" ca="1" si="4"/>
        <v>0.71</v>
      </c>
      <c r="G194" s="1" t="str">
        <f t="shared" ca="1" si="5"/>
        <v>En revisión</v>
      </c>
    </row>
    <row r="195" spans="2:7" x14ac:dyDescent="0.2">
      <c r="B195" s="22">
        <v>123456981</v>
      </c>
      <c r="C195" s="1" t="s">
        <v>243</v>
      </c>
      <c r="D195" s="31">
        <f ca="1">IFERROR(VLOOKUP(C195,'Proveedores Bienes'!$C$5:$J$1048576,8,0),"")</f>
        <v>0.57000000000000006</v>
      </c>
      <c r="E195" s="31">
        <f ca="1">IFERROR(VLOOKUP(C195,'Proveedores Servicios'!$C$6:$P$1048576,14,0),"")</f>
        <v>0.73</v>
      </c>
      <c r="F195" s="31">
        <f t="shared" ca="1" si="4"/>
        <v>0.65</v>
      </c>
      <c r="G195" s="1" t="str">
        <f t="shared" ca="1" si="5"/>
        <v>En revisión</v>
      </c>
    </row>
    <row r="196" spans="2:7" x14ac:dyDescent="0.2">
      <c r="B196" s="22">
        <v>123456982</v>
      </c>
      <c r="C196" s="1" t="s">
        <v>244</v>
      </c>
      <c r="D196" s="31">
        <f ca="1">IFERROR(VLOOKUP(C196,'Proveedores Bienes'!$C$5:$J$1048576,8,0),"")</f>
        <v>0.75</v>
      </c>
      <c r="E196" s="31">
        <f ca="1">IFERROR(VLOOKUP(C196,'Proveedores Servicios'!$C$6:$P$1048576,14,0),"")</f>
        <v>0.78</v>
      </c>
      <c r="F196" s="31">
        <f t="shared" ref="F196:F202" ca="1" si="6">IFERROR(AVERAGE(D196:E196),"")</f>
        <v>0.76500000000000001</v>
      </c>
      <c r="G196" s="1" t="str">
        <f t="shared" ref="G196:G202" ca="1" si="7">IF(F196&gt;0.8,"Aprobado",IF(F196&gt;0.6,"En revisión","No aprobado"))</f>
        <v>En revisión</v>
      </c>
    </row>
    <row r="197" spans="2:7" x14ac:dyDescent="0.2">
      <c r="B197" s="22">
        <v>123456983</v>
      </c>
      <c r="C197" s="1" t="s">
        <v>245</v>
      </c>
      <c r="D197" s="31">
        <f ca="1">IFERROR(VLOOKUP(C197,'Proveedores Bienes'!$C$5:$J$1048576,8,0),"")</f>
        <v>0.63</v>
      </c>
      <c r="E197" s="31">
        <f ca="1">IFERROR(VLOOKUP(C197,'Proveedores Servicios'!$C$6:$P$1048576,14,0),"")</f>
        <v>0.75</v>
      </c>
      <c r="F197" s="31">
        <f t="shared" ca="1" si="6"/>
        <v>0.69</v>
      </c>
      <c r="G197" s="1" t="str">
        <f t="shared" ca="1" si="7"/>
        <v>En revisión</v>
      </c>
    </row>
    <row r="198" spans="2:7" x14ac:dyDescent="0.2">
      <c r="B198" s="22">
        <v>123456984</v>
      </c>
      <c r="C198" s="1" t="s">
        <v>246</v>
      </c>
      <c r="D198" s="31">
        <f ca="1">IFERROR(VLOOKUP(C198,'Proveedores Bienes'!$C$5:$J$1048576,8,0),"")</f>
        <v>0.62000000000000011</v>
      </c>
      <c r="E198" s="31">
        <f ca="1">IFERROR(VLOOKUP(C198,'Proveedores Servicios'!$C$6:$P$1048576,14,0),"")</f>
        <v>0.62</v>
      </c>
      <c r="F198" s="31">
        <f t="shared" ca="1" si="6"/>
        <v>0.62000000000000011</v>
      </c>
      <c r="G198" s="1" t="str">
        <f t="shared" ca="1" si="7"/>
        <v>En revisión</v>
      </c>
    </row>
    <row r="199" spans="2:7" x14ac:dyDescent="0.2">
      <c r="B199" s="22">
        <v>123456985</v>
      </c>
      <c r="C199" s="1" t="s">
        <v>247</v>
      </c>
      <c r="D199" s="31">
        <f ca="1">IFERROR(VLOOKUP(C199,'Proveedores Bienes'!$C$5:$J$1048576,8,0),"")</f>
        <v>0.57999999999999996</v>
      </c>
      <c r="E199" s="31">
        <f ca="1">IFERROR(VLOOKUP(C199,'Proveedores Servicios'!$C$6:$P$1048576,14,0),"")</f>
        <v>0.81999999999999984</v>
      </c>
      <c r="F199" s="31">
        <f t="shared" ca="1" si="6"/>
        <v>0.7</v>
      </c>
      <c r="G199" s="1" t="str">
        <f t="shared" ca="1" si="7"/>
        <v>En revisión</v>
      </c>
    </row>
    <row r="200" spans="2:7" x14ac:dyDescent="0.2">
      <c r="B200" s="22">
        <v>123456986</v>
      </c>
      <c r="C200" s="1" t="s">
        <v>248</v>
      </c>
      <c r="D200" s="31">
        <f ca="1">IFERROR(VLOOKUP(C200,'Proveedores Bienes'!$C$5:$J$1048576,8,0),"")</f>
        <v>0.78999999999999992</v>
      </c>
      <c r="E200" s="31">
        <f ca="1">IFERROR(VLOOKUP(C200,'Proveedores Servicios'!$C$6:$P$1048576,14,0),"")</f>
        <v>0.69999999999999984</v>
      </c>
      <c r="F200" s="31">
        <f t="shared" ca="1" si="6"/>
        <v>0.74499999999999988</v>
      </c>
      <c r="G200" s="1" t="str">
        <f t="shared" ca="1" si="7"/>
        <v>En revisión</v>
      </c>
    </row>
    <row r="201" spans="2:7" x14ac:dyDescent="0.2">
      <c r="B201" s="22">
        <v>123456987</v>
      </c>
      <c r="C201" s="1" t="s">
        <v>249</v>
      </c>
      <c r="D201" s="31">
        <f ca="1">IFERROR(VLOOKUP(C201,'Proveedores Bienes'!$C$5:$J$1048576,8,0),"")</f>
        <v>0.57999999999999996</v>
      </c>
      <c r="E201" s="31">
        <f ca="1">IFERROR(VLOOKUP(C201,'Proveedores Servicios'!$C$6:$P$1048576,14,0),"")</f>
        <v>0.61999999999999988</v>
      </c>
      <c r="F201" s="31">
        <f t="shared" ca="1" si="6"/>
        <v>0.59999999999999987</v>
      </c>
      <c r="G201" s="1" t="str">
        <f t="shared" ca="1" si="7"/>
        <v>No aprobado</v>
      </c>
    </row>
    <row r="202" spans="2:7" x14ac:dyDescent="0.2">
      <c r="B202" s="22">
        <v>123456988</v>
      </c>
      <c r="C202" s="1" t="s">
        <v>250</v>
      </c>
      <c r="D202" s="31">
        <f ca="1">IFERROR(VLOOKUP(C202,'Proveedores Bienes'!$C$5:$J$1048576,8,0),"")</f>
        <v>0.69000000000000006</v>
      </c>
      <c r="E202" s="31">
        <f ca="1">IFERROR(VLOOKUP(C202,'Proveedores Servicios'!$C$6:$P$1048576,14,0),"")</f>
        <v>0.70000000000000007</v>
      </c>
      <c r="F202" s="31">
        <f t="shared" ca="1" si="6"/>
        <v>0.69500000000000006</v>
      </c>
      <c r="G202" s="1" t="str">
        <f t="shared" ca="1" si="7"/>
        <v>En revisión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FDC9-3223-9846-BE22-E4B912A7792F}">
  <dimension ref="B1:H206"/>
  <sheetViews>
    <sheetView workbookViewId="0">
      <selection activeCell="H27" sqref="H27"/>
    </sheetView>
  </sheetViews>
  <sheetFormatPr baseColWidth="10" defaultRowHeight="16" x14ac:dyDescent="0.2"/>
  <cols>
    <col min="2" max="2" width="12.83203125" bestFit="1" customWidth="1"/>
    <col min="3" max="3" width="10.6640625" bestFit="1" customWidth="1"/>
    <col min="5" max="5" width="12" bestFit="1" customWidth="1"/>
    <col min="6" max="6" width="8.33203125" bestFit="1" customWidth="1"/>
    <col min="7" max="7" width="14.83203125" bestFit="1" customWidth="1"/>
    <col min="8" max="196" width="21.5" bestFit="1" customWidth="1"/>
    <col min="197" max="197" width="15.33203125" bestFit="1" customWidth="1"/>
    <col min="198" max="198" width="22.5" bestFit="1" customWidth="1"/>
    <col min="199" max="199" width="6.83203125" bestFit="1" customWidth="1"/>
    <col min="200" max="201" width="4.6640625" bestFit="1" customWidth="1"/>
    <col min="202" max="202" width="9.33203125" bestFit="1" customWidth="1"/>
    <col min="203" max="203" width="6.83203125" bestFit="1" customWidth="1"/>
    <col min="204" max="204" width="4.6640625" bestFit="1" customWidth="1"/>
    <col min="205" max="205" width="9.33203125" bestFit="1" customWidth="1"/>
    <col min="206" max="206" width="6.83203125" bestFit="1" customWidth="1"/>
    <col min="207" max="207" width="9.33203125" bestFit="1" customWidth="1"/>
    <col min="208" max="208" width="6.83203125" bestFit="1" customWidth="1"/>
    <col min="209" max="209" width="9.33203125" bestFit="1" customWidth="1"/>
    <col min="210" max="210" width="6.83203125" bestFit="1" customWidth="1"/>
    <col min="211" max="211" width="9.33203125" bestFit="1" customWidth="1"/>
    <col min="212" max="212" width="6.83203125" bestFit="1" customWidth="1"/>
    <col min="213" max="213" width="4.6640625" bestFit="1" customWidth="1"/>
    <col min="214" max="214" width="9.33203125" bestFit="1" customWidth="1"/>
    <col min="215" max="215" width="6.83203125" bestFit="1" customWidth="1"/>
    <col min="216" max="221" width="4.6640625" bestFit="1" customWidth="1"/>
    <col min="222" max="222" width="9.33203125" bestFit="1" customWidth="1"/>
    <col min="223" max="223" width="6.83203125" bestFit="1" customWidth="1"/>
    <col min="224" max="224" width="9.33203125" bestFit="1" customWidth="1"/>
    <col min="225" max="225" width="6.83203125" bestFit="1" customWidth="1"/>
    <col min="226" max="226" width="9.33203125" bestFit="1" customWidth="1"/>
    <col min="227" max="227" width="6.83203125" bestFit="1" customWidth="1"/>
    <col min="228" max="228" width="9.33203125" bestFit="1" customWidth="1"/>
    <col min="229" max="229" width="6.83203125" bestFit="1" customWidth="1"/>
    <col min="230" max="231" width="4.6640625" bestFit="1" customWidth="1"/>
    <col min="232" max="232" width="9.33203125" bestFit="1" customWidth="1"/>
    <col min="233" max="233" width="6.83203125" bestFit="1" customWidth="1"/>
    <col min="234" max="234" width="9.33203125" bestFit="1" customWidth="1"/>
    <col min="235" max="235" width="6.83203125" bestFit="1" customWidth="1"/>
    <col min="236" max="236" width="9.33203125" bestFit="1" customWidth="1"/>
    <col min="237" max="237" width="6.83203125" bestFit="1" customWidth="1"/>
    <col min="238" max="238" width="9.33203125" bestFit="1" customWidth="1"/>
    <col min="239" max="239" width="6.83203125" bestFit="1" customWidth="1"/>
    <col min="240" max="240" width="9.33203125" bestFit="1" customWidth="1"/>
    <col min="241" max="241" width="6.83203125" bestFit="1" customWidth="1"/>
    <col min="242" max="242" width="9.33203125" bestFit="1" customWidth="1"/>
    <col min="243" max="243" width="6.83203125" bestFit="1" customWidth="1"/>
    <col min="244" max="244" width="4.6640625" bestFit="1" customWidth="1"/>
    <col min="245" max="245" width="9.33203125" bestFit="1" customWidth="1"/>
    <col min="246" max="246" width="6.83203125" bestFit="1" customWidth="1"/>
    <col min="247" max="247" width="9.33203125" bestFit="1" customWidth="1"/>
    <col min="248" max="248" width="6.83203125" bestFit="1" customWidth="1"/>
    <col min="249" max="249" width="9.33203125" bestFit="1" customWidth="1"/>
    <col min="250" max="250" width="6.83203125" bestFit="1" customWidth="1"/>
    <col min="251" max="251" width="9.33203125" bestFit="1" customWidth="1"/>
    <col min="252" max="252" width="6.83203125" bestFit="1" customWidth="1"/>
    <col min="253" max="253" width="4.6640625" bestFit="1" customWidth="1"/>
    <col min="254" max="254" width="9.33203125" bestFit="1" customWidth="1"/>
    <col min="255" max="255" width="6.83203125" bestFit="1" customWidth="1"/>
    <col min="256" max="256" width="9.33203125" bestFit="1" customWidth="1"/>
    <col min="257" max="257" width="6.83203125" bestFit="1" customWidth="1"/>
    <col min="258" max="258" width="4.6640625" bestFit="1" customWidth="1"/>
    <col min="259" max="259" width="9.33203125" bestFit="1" customWidth="1"/>
    <col min="260" max="260" width="6.83203125" bestFit="1" customWidth="1"/>
    <col min="261" max="261" width="9.33203125" bestFit="1" customWidth="1"/>
    <col min="262" max="262" width="6.83203125" bestFit="1" customWidth="1"/>
    <col min="263" max="263" width="9.33203125" bestFit="1" customWidth="1"/>
    <col min="264" max="264" width="6.83203125" bestFit="1" customWidth="1"/>
    <col min="265" max="265" width="9.33203125" bestFit="1" customWidth="1"/>
    <col min="266" max="266" width="6.83203125" bestFit="1" customWidth="1"/>
    <col min="267" max="267" width="9.33203125" bestFit="1" customWidth="1"/>
    <col min="268" max="268" width="6.83203125" bestFit="1" customWidth="1"/>
    <col min="269" max="269" width="4.6640625" bestFit="1" customWidth="1"/>
    <col min="270" max="270" width="9.33203125" bestFit="1" customWidth="1"/>
    <col min="271" max="271" width="6.83203125" bestFit="1" customWidth="1"/>
    <col min="272" max="272" width="4.6640625" bestFit="1" customWidth="1"/>
    <col min="273" max="273" width="9.33203125" bestFit="1" customWidth="1"/>
    <col min="274" max="274" width="6.83203125" bestFit="1" customWidth="1"/>
    <col min="275" max="275" width="4.6640625" bestFit="1" customWidth="1"/>
    <col min="276" max="276" width="9.33203125" bestFit="1" customWidth="1"/>
    <col min="277" max="277" width="6.83203125" bestFit="1" customWidth="1"/>
    <col min="278" max="278" width="9.33203125" bestFit="1" customWidth="1"/>
    <col min="279" max="279" width="6.83203125" bestFit="1" customWidth="1"/>
    <col min="280" max="280" width="9.33203125" bestFit="1" customWidth="1"/>
    <col min="281" max="281" width="6.83203125" bestFit="1" customWidth="1"/>
    <col min="282" max="282" width="9.33203125" bestFit="1" customWidth="1"/>
    <col min="283" max="283" width="6.83203125" bestFit="1" customWidth="1"/>
    <col min="284" max="284" width="9.33203125" bestFit="1" customWidth="1"/>
    <col min="285" max="285" width="6.83203125" bestFit="1" customWidth="1"/>
    <col min="286" max="286" width="9.33203125" bestFit="1" customWidth="1"/>
    <col min="287" max="287" width="6.83203125" bestFit="1" customWidth="1"/>
    <col min="288" max="288" width="9.33203125" bestFit="1" customWidth="1"/>
    <col min="289" max="289" width="6.83203125" bestFit="1" customWidth="1"/>
    <col min="290" max="290" width="9.33203125" bestFit="1" customWidth="1"/>
    <col min="291" max="291" width="6.83203125" bestFit="1" customWidth="1"/>
    <col min="292" max="292" width="9.33203125" bestFit="1" customWidth="1"/>
    <col min="293" max="293" width="6.83203125" bestFit="1" customWidth="1"/>
    <col min="294" max="294" width="9.33203125" bestFit="1" customWidth="1"/>
    <col min="295" max="295" width="6.83203125" bestFit="1" customWidth="1"/>
    <col min="296" max="296" width="9.33203125" bestFit="1" customWidth="1"/>
    <col min="297" max="297" width="6.83203125" bestFit="1" customWidth="1"/>
    <col min="298" max="298" width="9.33203125" bestFit="1" customWidth="1"/>
    <col min="299" max="299" width="12" bestFit="1" customWidth="1"/>
  </cols>
  <sheetData>
    <row r="1" spans="2:8" x14ac:dyDescent="0.2">
      <c r="B1" t="s">
        <v>261</v>
      </c>
      <c r="G1" s="39">
        <f>ROUND(E3*100,0)</f>
        <v>70</v>
      </c>
      <c r="H1" s="38">
        <v>20</v>
      </c>
    </row>
    <row r="2" spans="2:8" x14ac:dyDescent="0.2">
      <c r="B2" s="32" t="s">
        <v>254</v>
      </c>
      <c r="C2" t="s">
        <v>258</v>
      </c>
      <c r="E2" t="s">
        <v>262</v>
      </c>
      <c r="G2" s="38">
        <v>2</v>
      </c>
      <c r="H2" s="38">
        <v>60</v>
      </c>
    </row>
    <row r="3" spans="2:8" x14ac:dyDescent="0.2">
      <c r="B3" s="32" t="s">
        <v>255</v>
      </c>
      <c r="C3" t="s">
        <v>258</v>
      </c>
      <c r="E3" s="11">
        <v>0.70387500000000036</v>
      </c>
      <c r="G3" s="38">
        <v>148</v>
      </c>
      <c r="H3" s="38">
        <v>20</v>
      </c>
    </row>
    <row r="4" spans="2:8" x14ac:dyDescent="0.2">
      <c r="G4" s="39" t="str">
        <f>G1&amp;"%"</f>
        <v>70%</v>
      </c>
      <c r="H4" s="38">
        <v>100</v>
      </c>
    </row>
    <row r="5" spans="2:8" x14ac:dyDescent="0.2">
      <c r="B5" s="32" t="s">
        <v>259</v>
      </c>
      <c r="C5" t="s">
        <v>260</v>
      </c>
    </row>
    <row r="6" spans="2:8" x14ac:dyDescent="0.2">
      <c r="B6" s="33" t="s">
        <v>233</v>
      </c>
      <c r="C6" s="11">
        <v>0.87999999999999989</v>
      </c>
    </row>
    <row r="7" spans="2:8" x14ac:dyDescent="0.2">
      <c r="B7" s="33" t="s">
        <v>102</v>
      </c>
      <c r="C7" s="11">
        <v>0.85000000000000009</v>
      </c>
    </row>
    <row r="8" spans="2:8" x14ac:dyDescent="0.2">
      <c r="B8" s="33" t="s">
        <v>178</v>
      </c>
      <c r="C8" s="11">
        <v>0.85</v>
      </c>
    </row>
    <row r="9" spans="2:8" x14ac:dyDescent="0.2">
      <c r="B9" s="33" t="s">
        <v>169</v>
      </c>
      <c r="C9" s="11">
        <v>0.84499999999999997</v>
      </c>
    </row>
    <row r="10" spans="2:8" x14ac:dyDescent="0.2">
      <c r="B10" s="33" t="s">
        <v>243</v>
      </c>
      <c r="C10" s="11">
        <v>0.83499999999999996</v>
      </c>
    </row>
    <row r="11" spans="2:8" x14ac:dyDescent="0.2">
      <c r="B11" s="33" t="s">
        <v>220</v>
      </c>
      <c r="C11" s="11">
        <v>0.82499999999999996</v>
      </c>
    </row>
    <row r="12" spans="2:8" x14ac:dyDescent="0.2">
      <c r="B12" s="33" t="s">
        <v>207</v>
      </c>
      <c r="C12" s="11">
        <v>0.81499999999999995</v>
      </c>
      <c r="E12" t="s">
        <v>263</v>
      </c>
      <c r="F12" t="s">
        <v>264</v>
      </c>
    </row>
    <row r="13" spans="2:8" x14ac:dyDescent="0.2">
      <c r="B13" s="33" t="s">
        <v>205</v>
      </c>
      <c r="C13" s="11">
        <v>0.81499999999999995</v>
      </c>
      <c r="E13" s="11">
        <v>0.70819999999999983</v>
      </c>
      <c r="F13" s="11">
        <v>0.69955000000000001</v>
      </c>
    </row>
    <row r="14" spans="2:8" x14ac:dyDescent="0.2">
      <c r="B14" s="33" t="s">
        <v>86</v>
      </c>
      <c r="C14" s="11">
        <v>0.81</v>
      </c>
    </row>
    <row r="15" spans="2:8" x14ac:dyDescent="0.2">
      <c r="B15" s="33" t="s">
        <v>210</v>
      </c>
      <c r="C15" s="11">
        <v>0.81</v>
      </c>
    </row>
    <row r="16" spans="2:8" x14ac:dyDescent="0.2">
      <c r="B16" s="33" t="s">
        <v>202</v>
      </c>
      <c r="C16" s="11">
        <v>0.80999999999999994</v>
      </c>
      <c r="E16" s="35" t="s">
        <v>265</v>
      </c>
      <c r="F16" s="35" t="s">
        <v>266</v>
      </c>
    </row>
    <row r="17" spans="2:6" x14ac:dyDescent="0.2">
      <c r="B17" s="33" t="s">
        <v>203</v>
      </c>
      <c r="C17" s="11">
        <v>0.80500000000000005</v>
      </c>
      <c r="E17" s="36">
        <f>E13</f>
        <v>0.70819999999999983</v>
      </c>
      <c r="F17" s="36">
        <f>F13</f>
        <v>0.69955000000000001</v>
      </c>
    </row>
    <row r="18" spans="2:6" x14ac:dyDescent="0.2">
      <c r="B18" s="33" t="s">
        <v>175</v>
      </c>
      <c r="C18" s="11">
        <v>0.80499999999999994</v>
      </c>
    </row>
    <row r="19" spans="2:6" x14ac:dyDescent="0.2">
      <c r="B19" s="33" t="s">
        <v>76</v>
      </c>
      <c r="C19" s="11">
        <v>0.8</v>
      </c>
    </row>
    <row r="20" spans="2:6" x14ac:dyDescent="0.2">
      <c r="B20" s="33" t="s">
        <v>26</v>
      </c>
      <c r="C20" s="11">
        <v>0.79999999999999993</v>
      </c>
    </row>
    <row r="21" spans="2:6" x14ac:dyDescent="0.2">
      <c r="B21" s="33" t="s">
        <v>63</v>
      </c>
      <c r="C21" s="11">
        <v>0.79500000000000004</v>
      </c>
      <c r="E21" s="32" t="s">
        <v>271</v>
      </c>
      <c r="F21" t="s">
        <v>272</v>
      </c>
    </row>
    <row r="22" spans="2:6" x14ac:dyDescent="0.2">
      <c r="B22" s="33" t="s">
        <v>190</v>
      </c>
      <c r="C22" s="11">
        <v>0.79500000000000004</v>
      </c>
      <c r="E22" s="33" t="s">
        <v>268</v>
      </c>
      <c r="F22" s="34">
        <v>175</v>
      </c>
    </row>
    <row r="23" spans="2:6" x14ac:dyDescent="0.2">
      <c r="B23" s="33" t="s">
        <v>57</v>
      </c>
      <c r="C23" s="11">
        <v>0.79499999999999993</v>
      </c>
      <c r="E23" s="33" t="s">
        <v>267</v>
      </c>
      <c r="F23" s="34">
        <v>13</v>
      </c>
    </row>
    <row r="24" spans="2:6" x14ac:dyDescent="0.2">
      <c r="B24" s="33" t="s">
        <v>181</v>
      </c>
      <c r="C24" s="11">
        <v>0.79499999999999993</v>
      </c>
      <c r="E24" s="33" t="s">
        <v>270</v>
      </c>
      <c r="F24" s="34">
        <v>12</v>
      </c>
    </row>
    <row r="25" spans="2:6" x14ac:dyDescent="0.2">
      <c r="B25" s="33" t="s">
        <v>35</v>
      </c>
      <c r="C25" s="11">
        <v>0.79499999999999993</v>
      </c>
      <c r="E25" s="33" t="s">
        <v>257</v>
      </c>
      <c r="F25" s="34">
        <v>200</v>
      </c>
    </row>
    <row r="26" spans="2:6" x14ac:dyDescent="0.2">
      <c r="B26" s="33" t="s">
        <v>47</v>
      </c>
      <c r="C26" s="11">
        <v>0.79499999999999982</v>
      </c>
    </row>
    <row r="27" spans="2:6" x14ac:dyDescent="0.2">
      <c r="B27" s="33" t="s">
        <v>172</v>
      </c>
      <c r="C27" s="11">
        <v>0.79</v>
      </c>
    </row>
    <row r="28" spans="2:6" x14ac:dyDescent="0.2">
      <c r="B28" s="33" t="s">
        <v>65</v>
      </c>
      <c r="C28" s="11">
        <v>0.79</v>
      </c>
      <c r="E28" s="32" t="s">
        <v>269</v>
      </c>
      <c r="F28" t="s">
        <v>267</v>
      </c>
    </row>
    <row r="29" spans="2:6" x14ac:dyDescent="0.2">
      <c r="B29" s="33" t="s">
        <v>54</v>
      </c>
      <c r="C29" s="11">
        <v>0.78500000000000003</v>
      </c>
    </row>
    <row r="30" spans="2:6" x14ac:dyDescent="0.2">
      <c r="B30" s="33" t="s">
        <v>245</v>
      </c>
      <c r="C30" s="11">
        <v>0.78500000000000003</v>
      </c>
      <c r="E30" s="32" t="s">
        <v>259</v>
      </c>
      <c r="F30" t="s">
        <v>260</v>
      </c>
    </row>
    <row r="31" spans="2:6" x14ac:dyDescent="0.2">
      <c r="B31" s="33" t="s">
        <v>12</v>
      </c>
      <c r="C31" s="11">
        <v>0.78499999999999992</v>
      </c>
      <c r="E31" s="33" t="s">
        <v>233</v>
      </c>
      <c r="F31" s="11">
        <v>0.87999999999999989</v>
      </c>
    </row>
    <row r="32" spans="2:6" x14ac:dyDescent="0.2">
      <c r="B32" s="33" t="s">
        <v>53</v>
      </c>
      <c r="C32" s="11">
        <v>0.78499999999999992</v>
      </c>
      <c r="E32" s="33" t="s">
        <v>102</v>
      </c>
      <c r="F32" s="11">
        <v>0.85000000000000009</v>
      </c>
    </row>
    <row r="33" spans="2:6" x14ac:dyDescent="0.2">
      <c r="B33" s="33" t="s">
        <v>199</v>
      </c>
      <c r="C33" s="11">
        <v>0.78499999999999992</v>
      </c>
      <c r="E33" s="33" t="s">
        <v>178</v>
      </c>
      <c r="F33" s="11">
        <v>0.85</v>
      </c>
    </row>
    <row r="34" spans="2:6" x14ac:dyDescent="0.2">
      <c r="B34" s="33" t="s">
        <v>24</v>
      </c>
      <c r="C34" s="11">
        <v>0.78</v>
      </c>
      <c r="E34" s="33" t="s">
        <v>169</v>
      </c>
      <c r="F34" s="11">
        <v>0.84499999999999997</v>
      </c>
    </row>
    <row r="35" spans="2:6" x14ac:dyDescent="0.2">
      <c r="B35" s="33" t="s">
        <v>250</v>
      </c>
      <c r="C35" s="11">
        <v>0.77500000000000013</v>
      </c>
      <c r="E35" s="33" t="s">
        <v>243</v>
      </c>
      <c r="F35" s="11">
        <v>0.83499999999999996</v>
      </c>
    </row>
    <row r="36" spans="2:6" x14ac:dyDescent="0.2">
      <c r="B36" s="33" t="s">
        <v>234</v>
      </c>
      <c r="C36" s="11">
        <v>0.77500000000000013</v>
      </c>
      <c r="E36" s="33" t="s">
        <v>220</v>
      </c>
      <c r="F36" s="11">
        <v>0.82499999999999996</v>
      </c>
    </row>
    <row r="37" spans="2:6" x14ac:dyDescent="0.2">
      <c r="B37" s="33" t="s">
        <v>15</v>
      </c>
      <c r="C37" s="11">
        <v>0.77500000000000002</v>
      </c>
      <c r="E37" s="33" t="s">
        <v>205</v>
      </c>
      <c r="F37" s="11">
        <v>0.81499999999999995</v>
      </c>
    </row>
    <row r="38" spans="2:6" x14ac:dyDescent="0.2">
      <c r="B38" s="33" t="s">
        <v>183</v>
      </c>
      <c r="C38" s="11">
        <v>0.77499999999999991</v>
      </c>
      <c r="E38" s="33" t="s">
        <v>207</v>
      </c>
      <c r="F38" s="11">
        <v>0.81499999999999995</v>
      </c>
    </row>
    <row r="39" spans="2:6" x14ac:dyDescent="0.2">
      <c r="B39" s="33" t="s">
        <v>170</v>
      </c>
      <c r="C39" s="11">
        <v>0.77499999999999991</v>
      </c>
      <c r="E39" s="33" t="s">
        <v>86</v>
      </c>
      <c r="F39" s="11">
        <v>0.81</v>
      </c>
    </row>
    <row r="40" spans="2:6" x14ac:dyDescent="0.2">
      <c r="B40" s="33" t="s">
        <v>55</v>
      </c>
      <c r="C40" s="11">
        <v>0.77</v>
      </c>
      <c r="E40" s="33" t="s">
        <v>210</v>
      </c>
      <c r="F40" s="11">
        <v>0.81</v>
      </c>
    </row>
    <row r="41" spans="2:6" x14ac:dyDescent="0.2">
      <c r="B41" s="33" t="s">
        <v>61</v>
      </c>
      <c r="C41" s="11">
        <v>0.77</v>
      </c>
      <c r="E41" s="33" t="s">
        <v>257</v>
      </c>
      <c r="F41" s="11">
        <v>0.83349999999999991</v>
      </c>
    </row>
    <row r="42" spans="2:6" x14ac:dyDescent="0.2">
      <c r="B42" s="33" t="s">
        <v>242</v>
      </c>
      <c r="C42" s="11">
        <v>0.77</v>
      </c>
    </row>
    <row r="43" spans="2:6" x14ac:dyDescent="0.2">
      <c r="B43" s="33" t="s">
        <v>28</v>
      </c>
      <c r="C43" s="11">
        <v>0.77</v>
      </c>
    </row>
    <row r="44" spans="2:6" x14ac:dyDescent="0.2">
      <c r="B44" s="33" t="s">
        <v>94</v>
      </c>
      <c r="C44" s="11">
        <v>0.77</v>
      </c>
    </row>
    <row r="45" spans="2:6" x14ac:dyDescent="0.2">
      <c r="B45" s="33" t="s">
        <v>89</v>
      </c>
      <c r="C45" s="11">
        <v>0.77</v>
      </c>
    </row>
    <row r="46" spans="2:6" x14ac:dyDescent="0.2">
      <c r="B46" s="33" t="s">
        <v>42</v>
      </c>
      <c r="C46" s="11">
        <v>0.76500000000000001</v>
      </c>
    </row>
    <row r="47" spans="2:6" x14ac:dyDescent="0.2">
      <c r="B47" s="33" t="s">
        <v>109</v>
      </c>
      <c r="C47" s="11">
        <v>0.76500000000000001</v>
      </c>
    </row>
    <row r="48" spans="2:6" x14ac:dyDescent="0.2">
      <c r="B48" s="33" t="s">
        <v>204</v>
      </c>
      <c r="C48" s="11">
        <v>0.7649999999999999</v>
      </c>
    </row>
    <row r="49" spans="2:3" x14ac:dyDescent="0.2">
      <c r="B49" s="33" t="s">
        <v>171</v>
      </c>
      <c r="C49" s="11">
        <v>0.7649999999999999</v>
      </c>
    </row>
    <row r="50" spans="2:3" x14ac:dyDescent="0.2">
      <c r="B50" s="33" t="s">
        <v>62</v>
      </c>
      <c r="C50" s="11">
        <v>0.7649999999999999</v>
      </c>
    </row>
    <row r="51" spans="2:3" x14ac:dyDescent="0.2">
      <c r="B51" s="33" t="s">
        <v>176</v>
      </c>
      <c r="C51" s="11">
        <v>0.76</v>
      </c>
    </row>
    <row r="52" spans="2:3" x14ac:dyDescent="0.2">
      <c r="B52" s="33" t="s">
        <v>18</v>
      </c>
      <c r="C52" s="11">
        <v>0.76</v>
      </c>
    </row>
    <row r="53" spans="2:3" x14ac:dyDescent="0.2">
      <c r="B53" s="33" t="s">
        <v>222</v>
      </c>
      <c r="C53" s="11">
        <v>0.76</v>
      </c>
    </row>
    <row r="54" spans="2:3" x14ac:dyDescent="0.2">
      <c r="B54" s="33" t="s">
        <v>161</v>
      </c>
      <c r="C54" s="11">
        <v>0.75500000000000012</v>
      </c>
    </row>
    <row r="55" spans="2:3" x14ac:dyDescent="0.2">
      <c r="B55" s="33" t="s">
        <v>218</v>
      </c>
      <c r="C55" s="11">
        <v>0.75500000000000012</v>
      </c>
    </row>
    <row r="56" spans="2:3" x14ac:dyDescent="0.2">
      <c r="B56" s="33" t="s">
        <v>217</v>
      </c>
      <c r="C56" s="11">
        <v>0.75500000000000012</v>
      </c>
    </row>
    <row r="57" spans="2:3" x14ac:dyDescent="0.2">
      <c r="B57" s="33" t="s">
        <v>195</v>
      </c>
      <c r="C57" s="11">
        <v>0.755</v>
      </c>
    </row>
    <row r="58" spans="2:3" x14ac:dyDescent="0.2">
      <c r="B58" s="33" t="s">
        <v>152</v>
      </c>
      <c r="C58" s="11">
        <v>0.755</v>
      </c>
    </row>
    <row r="59" spans="2:3" x14ac:dyDescent="0.2">
      <c r="B59" s="33" t="s">
        <v>38</v>
      </c>
      <c r="C59" s="11">
        <v>0.75499999999999989</v>
      </c>
    </row>
    <row r="60" spans="2:3" x14ac:dyDescent="0.2">
      <c r="B60" s="33" t="s">
        <v>46</v>
      </c>
      <c r="C60" s="11">
        <v>0.75</v>
      </c>
    </row>
    <row r="61" spans="2:3" x14ac:dyDescent="0.2">
      <c r="B61" s="33" t="s">
        <v>200</v>
      </c>
      <c r="C61" s="11">
        <v>0.75</v>
      </c>
    </row>
    <row r="62" spans="2:3" x14ac:dyDescent="0.2">
      <c r="B62" s="33" t="s">
        <v>52</v>
      </c>
      <c r="C62" s="11">
        <v>0.75</v>
      </c>
    </row>
    <row r="63" spans="2:3" x14ac:dyDescent="0.2">
      <c r="B63" s="33" t="s">
        <v>32</v>
      </c>
      <c r="C63" s="11">
        <v>0.75</v>
      </c>
    </row>
    <row r="64" spans="2:3" x14ac:dyDescent="0.2">
      <c r="B64" s="33" t="s">
        <v>237</v>
      </c>
      <c r="C64" s="11">
        <v>0.75</v>
      </c>
    </row>
    <row r="65" spans="2:3" x14ac:dyDescent="0.2">
      <c r="B65" s="33" t="s">
        <v>81</v>
      </c>
      <c r="C65" s="11">
        <v>0.75</v>
      </c>
    </row>
    <row r="66" spans="2:3" x14ac:dyDescent="0.2">
      <c r="B66" s="33" t="s">
        <v>235</v>
      </c>
      <c r="C66" s="11">
        <v>0.74500000000000011</v>
      </c>
    </row>
    <row r="67" spans="2:3" x14ac:dyDescent="0.2">
      <c r="B67" s="33" t="s">
        <v>96</v>
      </c>
      <c r="C67" s="11">
        <v>0.74499999999999988</v>
      </c>
    </row>
    <row r="68" spans="2:3" x14ac:dyDescent="0.2">
      <c r="B68" s="33" t="s">
        <v>56</v>
      </c>
      <c r="C68" s="11">
        <v>0.74499999999999988</v>
      </c>
    </row>
    <row r="69" spans="2:3" x14ac:dyDescent="0.2">
      <c r="B69" s="33" t="s">
        <v>201</v>
      </c>
      <c r="C69" s="11">
        <v>0.74</v>
      </c>
    </row>
    <row r="70" spans="2:3" x14ac:dyDescent="0.2">
      <c r="B70" s="33" t="s">
        <v>50</v>
      </c>
      <c r="C70" s="11">
        <v>0.74</v>
      </c>
    </row>
    <row r="71" spans="2:3" x14ac:dyDescent="0.2">
      <c r="B71" s="33" t="s">
        <v>44</v>
      </c>
      <c r="C71" s="11">
        <v>0.74</v>
      </c>
    </row>
    <row r="72" spans="2:3" x14ac:dyDescent="0.2">
      <c r="B72" s="33" t="s">
        <v>182</v>
      </c>
      <c r="C72" s="11">
        <v>0.7350000000000001</v>
      </c>
    </row>
    <row r="73" spans="2:3" x14ac:dyDescent="0.2">
      <c r="B73" s="33" t="s">
        <v>239</v>
      </c>
      <c r="C73" s="11">
        <v>0.7350000000000001</v>
      </c>
    </row>
    <row r="74" spans="2:3" x14ac:dyDescent="0.2">
      <c r="B74" s="33" t="s">
        <v>40</v>
      </c>
      <c r="C74" s="11">
        <v>0.73499999999999999</v>
      </c>
    </row>
    <row r="75" spans="2:3" x14ac:dyDescent="0.2">
      <c r="B75" s="33" t="s">
        <v>158</v>
      </c>
      <c r="C75" s="11">
        <v>0.73499999999999999</v>
      </c>
    </row>
    <row r="76" spans="2:3" x14ac:dyDescent="0.2">
      <c r="B76" s="33" t="s">
        <v>227</v>
      </c>
      <c r="C76" s="11">
        <v>0.73</v>
      </c>
    </row>
    <row r="77" spans="2:3" x14ac:dyDescent="0.2">
      <c r="B77" s="33" t="s">
        <v>103</v>
      </c>
      <c r="C77" s="11">
        <v>0.73</v>
      </c>
    </row>
    <row r="78" spans="2:3" x14ac:dyDescent="0.2">
      <c r="B78" s="33" t="s">
        <v>66</v>
      </c>
      <c r="C78" s="11">
        <v>0.73</v>
      </c>
    </row>
    <row r="79" spans="2:3" x14ac:dyDescent="0.2">
      <c r="B79" s="33" t="s">
        <v>33</v>
      </c>
      <c r="C79" s="11">
        <v>0.73</v>
      </c>
    </row>
    <row r="80" spans="2:3" x14ac:dyDescent="0.2">
      <c r="B80" s="33" t="s">
        <v>37</v>
      </c>
      <c r="C80" s="11">
        <v>0.73</v>
      </c>
    </row>
    <row r="81" spans="2:3" x14ac:dyDescent="0.2">
      <c r="B81" s="33" t="s">
        <v>164</v>
      </c>
      <c r="C81" s="11">
        <v>0.72500000000000009</v>
      </c>
    </row>
    <row r="82" spans="2:3" x14ac:dyDescent="0.2">
      <c r="B82" s="33" t="s">
        <v>240</v>
      </c>
      <c r="C82" s="11">
        <v>0.72500000000000009</v>
      </c>
    </row>
    <row r="83" spans="2:3" x14ac:dyDescent="0.2">
      <c r="B83" s="33" t="s">
        <v>67</v>
      </c>
      <c r="C83" s="11">
        <v>0.72499999999999998</v>
      </c>
    </row>
    <row r="84" spans="2:3" x14ac:dyDescent="0.2">
      <c r="B84" s="33" t="s">
        <v>70</v>
      </c>
      <c r="C84" s="11">
        <v>0.72499999999999998</v>
      </c>
    </row>
    <row r="85" spans="2:3" x14ac:dyDescent="0.2">
      <c r="B85" s="33" t="s">
        <v>160</v>
      </c>
      <c r="C85" s="11">
        <v>0.72499999999999998</v>
      </c>
    </row>
    <row r="86" spans="2:3" x14ac:dyDescent="0.2">
      <c r="B86" s="33" t="s">
        <v>162</v>
      </c>
      <c r="C86" s="11">
        <v>0.72000000000000008</v>
      </c>
    </row>
    <row r="87" spans="2:3" x14ac:dyDescent="0.2">
      <c r="B87" s="33" t="s">
        <v>187</v>
      </c>
      <c r="C87" s="11">
        <v>0.72</v>
      </c>
    </row>
    <row r="88" spans="2:3" x14ac:dyDescent="0.2">
      <c r="B88" s="33" t="s">
        <v>79</v>
      </c>
      <c r="C88" s="11">
        <v>0.72</v>
      </c>
    </row>
    <row r="89" spans="2:3" x14ac:dyDescent="0.2">
      <c r="B89" s="33" t="s">
        <v>92</v>
      </c>
      <c r="C89" s="11">
        <v>0.72</v>
      </c>
    </row>
    <row r="90" spans="2:3" x14ac:dyDescent="0.2">
      <c r="B90" s="33" t="s">
        <v>72</v>
      </c>
      <c r="C90" s="11">
        <v>0.71500000000000008</v>
      </c>
    </row>
    <row r="91" spans="2:3" x14ac:dyDescent="0.2">
      <c r="B91" s="33" t="s">
        <v>180</v>
      </c>
      <c r="C91" s="11">
        <v>0.71500000000000008</v>
      </c>
    </row>
    <row r="92" spans="2:3" x14ac:dyDescent="0.2">
      <c r="B92" s="33" t="s">
        <v>189</v>
      </c>
      <c r="C92" s="11">
        <v>0.71500000000000008</v>
      </c>
    </row>
    <row r="93" spans="2:3" x14ac:dyDescent="0.2">
      <c r="B93" s="33" t="s">
        <v>231</v>
      </c>
      <c r="C93" s="11">
        <v>0.71500000000000008</v>
      </c>
    </row>
    <row r="94" spans="2:3" x14ac:dyDescent="0.2">
      <c r="B94" s="33" t="s">
        <v>230</v>
      </c>
      <c r="C94" s="11">
        <v>0.71499999999999997</v>
      </c>
    </row>
    <row r="95" spans="2:3" x14ac:dyDescent="0.2">
      <c r="B95" s="33" t="s">
        <v>83</v>
      </c>
      <c r="C95" s="11">
        <v>0.71499999999999997</v>
      </c>
    </row>
    <row r="96" spans="2:3" x14ac:dyDescent="0.2">
      <c r="B96" s="33" t="s">
        <v>247</v>
      </c>
      <c r="C96" s="11">
        <v>0.71499999999999997</v>
      </c>
    </row>
    <row r="97" spans="2:3" x14ac:dyDescent="0.2">
      <c r="B97" s="33" t="s">
        <v>16</v>
      </c>
      <c r="C97" s="11">
        <v>0.71499999999999986</v>
      </c>
    </row>
    <row r="98" spans="2:3" x14ac:dyDescent="0.2">
      <c r="B98" s="33" t="s">
        <v>110</v>
      </c>
      <c r="C98" s="11">
        <v>0.71</v>
      </c>
    </row>
    <row r="99" spans="2:3" x14ac:dyDescent="0.2">
      <c r="B99" s="33" t="s">
        <v>216</v>
      </c>
      <c r="C99" s="11">
        <v>0.71</v>
      </c>
    </row>
    <row r="100" spans="2:3" x14ac:dyDescent="0.2">
      <c r="B100" s="33" t="s">
        <v>229</v>
      </c>
      <c r="C100" s="11">
        <v>0.70500000000000007</v>
      </c>
    </row>
    <row r="101" spans="2:3" x14ac:dyDescent="0.2">
      <c r="B101" s="33" t="s">
        <v>154</v>
      </c>
      <c r="C101" s="11">
        <v>0.70500000000000007</v>
      </c>
    </row>
    <row r="102" spans="2:3" x14ac:dyDescent="0.2">
      <c r="B102" s="33" t="s">
        <v>219</v>
      </c>
      <c r="C102" s="11">
        <v>0.70500000000000007</v>
      </c>
    </row>
    <row r="103" spans="2:3" x14ac:dyDescent="0.2">
      <c r="B103" s="33" t="s">
        <v>221</v>
      </c>
      <c r="C103" s="11">
        <v>0.70500000000000007</v>
      </c>
    </row>
    <row r="104" spans="2:3" x14ac:dyDescent="0.2">
      <c r="B104" s="33" t="s">
        <v>19</v>
      </c>
      <c r="C104" s="11">
        <v>0.70499999999999996</v>
      </c>
    </row>
    <row r="105" spans="2:3" x14ac:dyDescent="0.2">
      <c r="B105" s="33" t="s">
        <v>185</v>
      </c>
      <c r="C105" s="11">
        <v>0.70499999999999996</v>
      </c>
    </row>
    <row r="106" spans="2:3" x14ac:dyDescent="0.2">
      <c r="B106" s="33" t="s">
        <v>39</v>
      </c>
      <c r="C106" s="11">
        <v>0.70499999999999996</v>
      </c>
    </row>
    <row r="107" spans="2:3" x14ac:dyDescent="0.2">
      <c r="B107" s="33" t="s">
        <v>225</v>
      </c>
      <c r="C107" s="11">
        <v>0.70000000000000018</v>
      </c>
    </row>
    <row r="108" spans="2:3" x14ac:dyDescent="0.2">
      <c r="B108" s="33" t="s">
        <v>27</v>
      </c>
      <c r="C108" s="11">
        <v>0.7</v>
      </c>
    </row>
    <row r="109" spans="2:3" x14ac:dyDescent="0.2">
      <c r="B109" s="33" t="s">
        <v>105</v>
      </c>
      <c r="C109" s="11">
        <v>0.7</v>
      </c>
    </row>
    <row r="110" spans="2:3" x14ac:dyDescent="0.2">
      <c r="B110" s="33" t="s">
        <v>64</v>
      </c>
      <c r="C110" s="11">
        <v>0.7</v>
      </c>
    </row>
    <row r="111" spans="2:3" x14ac:dyDescent="0.2">
      <c r="B111" s="33" t="s">
        <v>41</v>
      </c>
      <c r="C111" s="11">
        <v>0.69500000000000006</v>
      </c>
    </row>
    <row r="112" spans="2:3" x14ac:dyDescent="0.2">
      <c r="B112" s="33" t="s">
        <v>249</v>
      </c>
      <c r="C112" s="11">
        <v>0.69499999999999995</v>
      </c>
    </row>
    <row r="113" spans="2:3" x14ac:dyDescent="0.2">
      <c r="B113" s="33" t="s">
        <v>43</v>
      </c>
      <c r="C113" s="11">
        <v>0.69499999999999995</v>
      </c>
    </row>
    <row r="114" spans="2:3" x14ac:dyDescent="0.2">
      <c r="B114" s="33" t="s">
        <v>22</v>
      </c>
      <c r="C114" s="11">
        <v>0.69000000000000006</v>
      </c>
    </row>
    <row r="115" spans="2:3" x14ac:dyDescent="0.2">
      <c r="B115" s="33" t="s">
        <v>236</v>
      </c>
      <c r="C115" s="11">
        <v>0.69</v>
      </c>
    </row>
    <row r="116" spans="2:3" x14ac:dyDescent="0.2">
      <c r="B116" s="33" t="s">
        <v>211</v>
      </c>
      <c r="C116" s="11">
        <v>0.69</v>
      </c>
    </row>
    <row r="117" spans="2:3" x14ac:dyDescent="0.2">
      <c r="B117" s="33" t="s">
        <v>31</v>
      </c>
      <c r="C117" s="11">
        <v>0.69</v>
      </c>
    </row>
    <row r="118" spans="2:3" x14ac:dyDescent="0.2">
      <c r="B118" s="33" t="s">
        <v>163</v>
      </c>
      <c r="C118" s="11">
        <v>0.68500000000000005</v>
      </c>
    </row>
    <row r="119" spans="2:3" x14ac:dyDescent="0.2">
      <c r="B119" s="33" t="s">
        <v>69</v>
      </c>
      <c r="C119" s="11">
        <v>0.68500000000000005</v>
      </c>
    </row>
    <row r="120" spans="2:3" x14ac:dyDescent="0.2">
      <c r="B120" s="33" t="s">
        <v>82</v>
      </c>
      <c r="C120" s="11">
        <v>0.68500000000000005</v>
      </c>
    </row>
    <row r="121" spans="2:3" x14ac:dyDescent="0.2">
      <c r="B121" s="33" t="s">
        <v>51</v>
      </c>
      <c r="C121" s="11">
        <v>0.68500000000000005</v>
      </c>
    </row>
    <row r="122" spans="2:3" x14ac:dyDescent="0.2">
      <c r="B122" s="33" t="s">
        <v>107</v>
      </c>
      <c r="C122" s="11">
        <v>0.68500000000000005</v>
      </c>
    </row>
    <row r="123" spans="2:3" x14ac:dyDescent="0.2">
      <c r="B123" s="33" t="s">
        <v>36</v>
      </c>
      <c r="C123" s="11">
        <v>0.68500000000000005</v>
      </c>
    </row>
    <row r="124" spans="2:3" x14ac:dyDescent="0.2">
      <c r="B124" s="33" t="s">
        <v>244</v>
      </c>
      <c r="C124" s="11">
        <v>0.68500000000000005</v>
      </c>
    </row>
    <row r="125" spans="2:3" x14ac:dyDescent="0.2">
      <c r="B125" s="33" t="s">
        <v>17</v>
      </c>
      <c r="C125" s="11">
        <v>0.68500000000000005</v>
      </c>
    </row>
    <row r="126" spans="2:3" x14ac:dyDescent="0.2">
      <c r="B126" s="33" t="s">
        <v>49</v>
      </c>
      <c r="C126" s="11">
        <v>0.68499999999999994</v>
      </c>
    </row>
    <row r="127" spans="2:3" x14ac:dyDescent="0.2">
      <c r="B127" s="33" t="s">
        <v>157</v>
      </c>
      <c r="C127" s="11">
        <v>0.68000000000000016</v>
      </c>
    </row>
    <row r="128" spans="2:3" x14ac:dyDescent="0.2">
      <c r="B128" s="33" t="s">
        <v>80</v>
      </c>
      <c r="C128" s="11">
        <v>0.67999999999999994</v>
      </c>
    </row>
    <row r="129" spans="2:3" x14ac:dyDescent="0.2">
      <c r="B129" s="33" t="s">
        <v>21</v>
      </c>
      <c r="C129" s="11">
        <v>0.67999999999999994</v>
      </c>
    </row>
    <row r="130" spans="2:3" x14ac:dyDescent="0.2">
      <c r="B130" s="33" t="s">
        <v>14</v>
      </c>
      <c r="C130" s="11">
        <v>0.67999999999999994</v>
      </c>
    </row>
    <row r="131" spans="2:3" x14ac:dyDescent="0.2">
      <c r="B131" s="33" t="s">
        <v>224</v>
      </c>
      <c r="C131" s="11">
        <v>0.67500000000000016</v>
      </c>
    </row>
    <row r="132" spans="2:3" x14ac:dyDescent="0.2">
      <c r="B132" s="33" t="s">
        <v>184</v>
      </c>
      <c r="C132" s="11">
        <v>0.67500000000000004</v>
      </c>
    </row>
    <row r="133" spans="2:3" x14ac:dyDescent="0.2">
      <c r="B133" s="33" t="s">
        <v>193</v>
      </c>
      <c r="C133" s="11">
        <v>0.67499999999999993</v>
      </c>
    </row>
    <row r="134" spans="2:3" x14ac:dyDescent="0.2">
      <c r="B134" s="33" t="s">
        <v>241</v>
      </c>
      <c r="C134" s="11">
        <v>0.67499999999999993</v>
      </c>
    </row>
    <row r="135" spans="2:3" x14ac:dyDescent="0.2">
      <c r="B135" s="33" t="s">
        <v>95</v>
      </c>
      <c r="C135" s="11">
        <v>0.67000000000000015</v>
      </c>
    </row>
    <row r="136" spans="2:3" x14ac:dyDescent="0.2">
      <c r="B136" s="33" t="s">
        <v>75</v>
      </c>
      <c r="C136" s="11">
        <v>0.67</v>
      </c>
    </row>
    <row r="137" spans="2:3" x14ac:dyDescent="0.2">
      <c r="B137" s="33" t="s">
        <v>173</v>
      </c>
      <c r="C137" s="11">
        <v>0.67</v>
      </c>
    </row>
    <row r="138" spans="2:3" x14ac:dyDescent="0.2">
      <c r="B138" s="33" t="s">
        <v>97</v>
      </c>
      <c r="C138" s="11">
        <v>0.66999999999999993</v>
      </c>
    </row>
    <row r="139" spans="2:3" x14ac:dyDescent="0.2">
      <c r="B139" s="33" t="s">
        <v>165</v>
      </c>
      <c r="C139" s="11">
        <v>0.66999999999999993</v>
      </c>
    </row>
    <row r="140" spans="2:3" x14ac:dyDescent="0.2">
      <c r="B140" s="33" t="s">
        <v>91</v>
      </c>
      <c r="C140" s="11">
        <v>0.66999999999999993</v>
      </c>
    </row>
    <row r="141" spans="2:3" x14ac:dyDescent="0.2">
      <c r="B141" s="33" t="s">
        <v>179</v>
      </c>
      <c r="C141" s="11">
        <v>0.66999999999999993</v>
      </c>
    </row>
    <row r="142" spans="2:3" x14ac:dyDescent="0.2">
      <c r="B142" s="33" t="s">
        <v>213</v>
      </c>
      <c r="C142" s="11">
        <v>0.66999999999999993</v>
      </c>
    </row>
    <row r="143" spans="2:3" x14ac:dyDescent="0.2">
      <c r="B143" s="33" t="s">
        <v>206</v>
      </c>
      <c r="C143" s="11">
        <v>0.66500000000000004</v>
      </c>
    </row>
    <row r="144" spans="2:3" x14ac:dyDescent="0.2">
      <c r="B144" s="33" t="s">
        <v>197</v>
      </c>
      <c r="C144" s="11">
        <v>0.66500000000000004</v>
      </c>
    </row>
    <row r="145" spans="2:3" x14ac:dyDescent="0.2">
      <c r="B145" s="33" t="s">
        <v>226</v>
      </c>
      <c r="C145" s="11">
        <v>0.66499999999999992</v>
      </c>
    </row>
    <row r="146" spans="2:3" x14ac:dyDescent="0.2">
      <c r="B146" s="33" t="s">
        <v>192</v>
      </c>
      <c r="C146" s="11">
        <v>0.66</v>
      </c>
    </row>
    <row r="147" spans="2:3" x14ac:dyDescent="0.2">
      <c r="B147" s="33" t="s">
        <v>93</v>
      </c>
      <c r="C147" s="11">
        <v>0.66</v>
      </c>
    </row>
    <row r="148" spans="2:3" x14ac:dyDescent="0.2">
      <c r="B148" s="33" t="s">
        <v>153</v>
      </c>
      <c r="C148" s="11">
        <v>0.66</v>
      </c>
    </row>
    <row r="149" spans="2:3" x14ac:dyDescent="0.2">
      <c r="B149" s="33" t="s">
        <v>68</v>
      </c>
      <c r="C149" s="11">
        <v>0.65999999999999992</v>
      </c>
    </row>
    <row r="150" spans="2:3" x14ac:dyDescent="0.2">
      <c r="B150" s="33" t="s">
        <v>223</v>
      </c>
      <c r="C150" s="11">
        <v>0.65999999999999992</v>
      </c>
    </row>
    <row r="151" spans="2:3" x14ac:dyDescent="0.2">
      <c r="B151" s="33" t="s">
        <v>177</v>
      </c>
      <c r="C151" s="11">
        <v>0.65999999999999992</v>
      </c>
    </row>
    <row r="152" spans="2:3" x14ac:dyDescent="0.2">
      <c r="B152" s="33" t="s">
        <v>186</v>
      </c>
      <c r="C152" s="11">
        <v>0.65999999999999992</v>
      </c>
    </row>
    <row r="153" spans="2:3" x14ac:dyDescent="0.2">
      <c r="B153" s="33" t="s">
        <v>99</v>
      </c>
      <c r="C153" s="11">
        <v>0.65500000000000003</v>
      </c>
    </row>
    <row r="154" spans="2:3" x14ac:dyDescent="0.2">
      <c r="B154" s="33" t="s">
        <v>214</v>
      </c>
      <c r="C154" s="11">
        <v>0.65500000000000003</v>
      </c>
    </row>
    <row r="155" spans="2:3" x14ac:dyDescent="0.2">
      <c r="B155" s="33" t="s">
        <v>87</v>
      </c>
      <c r="C155" s="11">
        <v>0.65500000000000003</v>
      </c>
    </row>
    <row r="156" spans="2:3" x14ac:dyDescent="0.2">
      <c r="B156" s="33" t="s">
        <v>25</v>
      </c>
      <c r="C156" s="11">
        <v>0.65500000000000003</v>
      </c>
    </row>
    <row r="157" spans="2:3" x14ac:dyDescent="0.2">
      <c r="B157" s="33" t="s">
        <v>101</v>
      </c>
      <c r="C157" s="11">
        <v>0.65000000000000013</v>
      </c>
    </row>
    <row r="158" spans="2:3" x14ac:dyDescent="0.2">
      <c r="B158" s="33" t="s">
        <v>90</v>
      </c>
      <c r="C158" s="11">
        <v>0.65000000000000013</v>
      </c>
    </row>
    <row r="159" spans="2:3" x14ac:dyDescent="0.2">
      <c r="B159" s="33" t="s">
        <v>13</v>
      </c>
      <c r="C159" s="11">
        <v>0.65</v>
      </c>
    </row>
    <row r="160" spans="2:3" x14ac:dyDescent="0.2">
      <c r="B160" s="33" t="s">
        <v>215</v>
      </c>
      <c r="C160" s="11">
        <v>0.65</v>
      </c>
    </row>
    <row r="161" spans="2:3" x14ac:dyDescent="0.2">
      <c r="B161" s="33" t="s">
        <v>34</v>
      </c>
      <c r="C161" s="11">
        <v>0.64500000000000013</v>
      </c>
    </row>
    <row r="162" spans="2:3" x14ac:dyDescent="0.2">
      <c r="B162" s="33" t="s">
        <v>209</v>
      </c>
      <c r="C162" s="11">
        <v>0.64500000000000002</v>
      </c>
    </row>
    <row r="163" spans="2:3" x14ac:dyDescent="0.2">
      <c r="B163" s="33" t="s">
        <v>78</v>
      </c>
      <c r="C163" s="11">
        <v>0.64500000000000002</v>
      </c>
    </row>
    <row r="164" spans="2:3" x14ac:dyDescent="0.2">
      <c r="B164" s="33" t="s">
        <v>85</v>
      </c>
      <c r="C164" s="11">
        <v>0.64500000000000002</v>
      </c>
    </row>
    <row r="165" spans="2:3" x14ac:dyDescent="0.2">
      <c r="B165" s="33" t="s">
        <v>60</v>
      </c>
      <c r="C165" s="11">
        <v>0.64500000000000002</v>
      </c>
    </row>
    <row r="166" spans="2:3" x14ac:dyDescent="0.2">
      <c r="B166" s="33" t="s">
        <v>166</v>
      </c>
      <c r="C166" s="11">
        <v>0.64500000000000002</v>
      </c>
    </row>
    <row r="167" spans="2:3" x14ac:dyDescent="0.2">
      <c r="B167" s="33" t="s">
        <v>30</v>
      </c>
      <c r="C167" s="11">
        <v>0.64500000000000002</v>
      </c>
    </row>
    <row r="168" spans="2:3" x14ac:dyDescent="0.2">
      <c r="B168" s="33" t="s">
        <v>238</v>
      </c>
      <c r="C168" s="11">
        <v>0.6399999999999999</v>
      </c>
    </row>
    <row r="169" spans="2:3" x14ac:dyDescent="0.2">
      <c r="B169" s="33" t="s">
        <v>104</v>
      </c>
      <c r="C169" s="11">
        <v>0.6399999999999999</v>
      </c>
    </row>
    <row r="170" spans="2:3" x14ac:dyDescent="0.2">
      <c r="B170" s="33" t="s">
        <v>11</v>
      </c>
      <c r="C170" s="11">
        <v>0.63500000000000012</v>
      </c>
    </row>
    <row r="171" spans="2:3" x14ac:dyDescent="0.2">
      <c r="B171" s="33" t="s">
        <v>84</v>
      </c>
      <c r="C171" s="11">
        <v>0.63500000000000001</v>
      </c>
    </row>
    <row r="172" spans="2:3" x14ac:dyDescent="0.2">
      <c r="B172" s="33" t="s">
        <v>45</v>
      </c>
      <c r="C172" s="11">
        <v>0.63500000000000001</v>
      </c>
    </row>
    <row r="173" spans="2:3" x14ac:dyDescent="0.2">
      <c r="B173" s="33" t="s">
        <v>71</v>
      </c>
      <c r="C173" s="11">
        <v>0.63500000000000001</v>
      </c>
    </row>
    <row r="174" spans="2:3" x14ac:dyDescent="0.2">
      <c r="B174" s="33" t="s">
        <v>100</v>
      </c>
      <c r="C174" s="11">
        <v>0.63500000000000001</v>
      </c>
    </row>
    <row r="175" spans="2:3" x14ac:dyDescent="0.2">
      <c r="B175" s="33" t="s">
        <v>74</v>
      </c>
      <c r="C175" s="11">
        <v>0.63500000000000001</v>
      </c>
    </row>
    <row r="176" spans="2:3" x14ac:dyDescent="0.2">
      <c r="B176" s="33" t="s">
        <v>73</v>
      </c>
      <c r="C176" s="11">
        <v>0.63500000000000001</v>
      </c>
    </row>
    <row r="177" spans="2:3" x14ac:dyDescent="0.2">
      <c r="B177" s="33" t="s">
        <v>188</v>
      </c>
      <c r="C177" s="11">
        <v>0.63000000000000012</v>
      </c>
    </row>
    <row r="178" spans="2:3" x14ac:dyDescent="0.2">
      <c r="B178" s="33" t="s">
        <v>194</v>
      </c>
      <c r="C178" s="11">
        <v>0.63</v>
      </c>
    </row>
    <row r="179" spans="2:3" x14ac:dyDescent="0.2">
      <c r="B179" s="33" t="s">
        <v>212</v>
      </c>
      <c r="C179" s="11">
        <v>0.625</v>
      </c>
    </row>
    <row r="180" spans="2:3" x14ac:dyDescent="0.2">
      <c r="B180" s="33" t="s">
        <v>159</v>
      </c>
      <c r="C180" s="11">
        <v>0.62</v>
      </c>
    </row>
    <row r="181" spans="2:3" x14ac:dyDescent="0.2">
      <c r="B181" s="33" t="s">
        <v>48</v>
      </c>
      <c r="C181" s="11">
        <v>0.62</v>
      </c>
    </row>
    <row r="182" spans="2:3" x14ac:dyDescent="0.2">
      <c r="B182" s="33" t="s">
        <v>196</v>
      </c>
      <c r="C182" s="11">
        <v>0.62</v>
      </c>
    </row>
    <row r="183" spans="2:3" x14ac:dyDescent="0.2">
      <c r="B183" s="33" t="s">
        <v>151</v>
      </c>
      <c r="C183" s="11">
        <v>0.62</v>
      </c>
    </row>
    <row r="184" spans="2:3" x14ac:dyDescent="0.2">
      <c r="B184" s="33" t="s">
        <v>174</v>
      </c>
      <c r="C184" s="11">
        <v>0.62</v>
      </c>
    </row>
    <row r="185" spans="2:3" x14ac:dyDescent="0.2">
      <c r="B185" s="33" t="s">
        <v>98</v>
      </c>
      <c r="C185" s="11">
        <v>0.61499999999999999</v>
      </c>
    </row>
    <row r="186" spans="2:3" x14ac:dyDescent="0.2">
      <c r="B186" s="33" t="s">
        <v>232</v>
      </c>
      <c r="C186" s="11">
        <v>0.61499999999999999</v>
      </c>
    </row>
    <row r="187" spans="2:3" x14ac:dyDescent="0.2">
      <c r="B187" s="33" t="s">
        <v>191</v>
      </c>
      <c r="C187" s="11">
        <v>0.61499999999999999</v>
      </c>
    </row>
    <row r="188" spans="2:3" x14ac:dyDescent="0.2">
      <c r="B188" s="33" t="s">
        <v>58</v>
      </c>
      <c r="C188" s="11">
        <v>0.61499999999999999</v>
      </c>
    </row>
    <row r="189" spans="2:3" x14ac:dyDescent="0.2">
      <c r="B189" s="33" t="s">
        <v>198</v>
      </c>
      <c r="C189" s="11">
        <v>0.61499999999999999</v>
      </c>
    </row>
    <row r="190" spans="2:3" x14ac:dyDescent="0.2">
      <c r="B190" s="33" t="s">
        <v>168</v>
      </c>
      <c r="C190" s="11">
        <v>0.6100000000000001</v>
      </c>
    </row>
    <row r="191" spans="2:3" x14ac:dyDescent="0.2">
      <c r="B191" s="33" t="s">
        <v>20</v>
      </c>
      <c r="C191" s="11">
        <v>0.60500000000000009</v>
      </c>
    </row>
    <row r="192" spans="2:3" x14ac:dyDescent="0.2">
      <c r="B192" s="33" t="s">
        <v>106</v>
      </c>
      <c r="C192" s="11">
        <v>0.60499999999999998</v>
      </c>
    </row>
    <row r="193" spans="2:3" x14ac:dyDescent="0.2">
      <c r="B193" s="33" t="s">
        <v>155</v>
      </c>
      <c r="C193" s="11">
        <v>0.60499999999999998</v>
      </c>
    </row>
    <row r="194" spans="2:3" x14ac:dyDescent="0.2">
      <c r="B194" s="33" t="s">
        <v>208</v>
      </c>
      <c r="C194" s="11">
        <v>0.60000000000000009</v>
      </c>
    </row>
    <row r="195" spans="2:3" x14ac:dyDescent="0.2">
      <c r="B195" s="33" t="s">
        <v>156</v>
      </c>
      <c r="C195" s="11">
        <v>0.59499999999999997</v>
      </c>
    </row>
    <row r="196" spans="2:3" x14ac:dyDescent="0.2">
      <c r="B196" s="33" t="s">
        <v>29</v>
      </c>
      <c r="C196" s="11">
        <v>0.59000000000000008</v>
      </c>
    </row>
    <row r="197" spans="2:3" x14ac:dyDescent="0.2">
      <c r="B197" s="33" t="s">
        <v>228</v>
      </c>
      <c r="C197" s="11">
        <v>0.59000000000000008</v>
      </c>
    </row>
    <row r="198" spans="2:3" x14ac:dyDescent="0.2">
      <c r="B198" s="33" t="s">
        <v>88</v>
      </c>
      <c r="C198" s="11">
        <v>0.58499999999999996</v>
      </c>
    </row>
    <row r="199" spans="2:3" x14ac:dyDescent="0.2">
      <c r="B199" s="33" t="s">
        <v>23</v>
      </c>
      <c r="C199" s="11">
        <v>0.58000000000000007</v>
      </c>
    </row>
    <row r="200" spans="2:3" x14ac:dyDescent="0.2">
      <c r="B200" s="33" t="s">
        <v>59</v>
      </c>
      <c r="C200" s="11">
        <v>0.58000000000000007</v>
      </c>
    </row>
    <row r="201" spans="2:3" x14ac:dyDescent="0.2">
      <c r="B201" s="33" t="s">
        <v>77</v>
      </c>
      <c r="C201" s="11">
        <v>0.58000000000000007</v>
      </c>
    </row>
    <row r="202" spans="2:3" x14ac:dyDescent="0.2">
      <c r="B202" s="33" t="s">
        <v>248</v>
      </c>
      <c r="C202" s="11">
        <v>0.58000000000000007</v>
      </c>
    </row>
    <row r="203" spans="2:3" x14ac:dyDescent="0.2">
      <c r="B203" s="33" t="s">
        <v>167</v>
      </c>
      <c r="C203" s="11">
        <v>0.57500000000000007</v>
      </c>
    </row>
    <row r="204" spans="2:3" x14ac:dyDescent="0.2">
      <c r="B204" s="33" t="s">
        <v>108</v>
      </c>
      <c r="C204" s="11">
        <v>0.56000000000000005</v>
      </c>
    </row>
    <row r="205" spans="2:3" x14ac:dyDescent="0.2">
      <c r="B205" s="33" t="s">
        <v>246</v>
      </c>
      <c r="C205" s="11">
        <v>0.54499999999999993</v>
      </c>
    </row>
    <row r="206" spans="2:3" x14ac:dyDescent="0.2">
      <c r="B206" s="33" t="s">
        <v>257</v>
      </c>
      <c r="C206" s="11">
        <v>0.7038749999999997</v>
      </c>
    </row>
  </sheetData>
  <sortState xmlns:xlrd2="http://schemas.microsoft.com/office/spreadsheetml/2017/richdata2" ref="E21:F25">
    <sortCondition descending="1" ref="E2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1A13C-FBF5-EB49-8E24-3116A28DCA2C}">
  <dimension ref="A2:R4"/>
  <sheetViews>
    <sheetView showGridLines="0" tabSelected="1" zoomScale="75" zoomScaleNormal="97" workbookViewId="0">
      <selection activeCell="T29" sqref="T29"/>
    </sheetView>
  </sheetViews>
  <sheetFormatPr baseColWidth="10" defaultRowHeight="16" x14ac:dyDescent="0.2"/>
  <sheetData>
    <row r="2" spans="1:18" x14ac:dyDescent="0.2">
      <c r="A2" s="45"/>
      <c r="R2" s="37">
        <f ca="1">TODAY()</f>
        <v>44607</v>
      </c>
    </row>
    <row r="3" spans="1:18" x14ac:dyDescent="0.2">
      <c r="R3" s="38">
        <f ca="1">YEAR(R2)</f>
        <v>2022</v>
      </c>
    </row>
    <row r="4" spans="1:18" x14ac:dyDescent="0.2">
      <c r="R4" s="38">
        <f>COUNTA(Proveedores!C3:C1048576)</f>
        <v>200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5037D-4420-E24B-A863-299AF8338225}">
  <dimension ref="A1:O38"/>
  <sheetViews>
    <sheetView showGridLines="0" zoomScale="90" workbookViewId="0"/>
  </sheetViews>
  <sheetFormatPr baseColWidth="10" defaultColWidth="0" defaultRowHeight="16" zeroHeight="1" x14ac:dyDescent="0.2"/>
  <cols>
    <col min="1" max="15" width="10.83203125" customWidth="1"/>
    <col min="16" max="16384" width="10.83203125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Proveedores Bienes</vt:lpstr>
      <vt:lpstr>Proveedores Servicios</vt:lpstr>
      <vt:lpstr>Criterios</vt:lpstr>
      <vt:lpstr>Proveedores</vt:lpstr>
      <vt:lpstr>Tablas</vt:lpstr>
      <vt:lpstr>Dashboard</vt:lpstr>
      <vt:lpstr>Flujograma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2021-10-15T17:15:11Z</dcterms:created>
  <dcterms:modified xsi:type="dcterms:W3CDTF">2022-02-16T00:46:43Z</dcterms:modified>
</cp:coreProperties>
</file>